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lrgroup-my.sharepoint.com/personal/timothy_durant_slrconsulting_com/Documents/"/>
    </mc:Choice>
  </mc:AlternateContent>
  <xr:revisionPtr revIDLastSave="0" documentId="8_{48A2CF89-7D8B-4F35-A77C-DA6BF0730195}" xr6:coauthVersionLast="47" xr6:coauthVersionMax="47" xr10:uidLastSave="{00000000-0000-0000-0000-000000000000}"/>
  <bookViews>
    <workbookView xWindow="-28920" yWindow="-6555" windowWidth="28110" windowHeight="16440" xr2:uid="{BAC79D8D-8F93-490D-BFC1-3DE164589867}"/>
  </bookViews>
  <sheets>
    <sheet name="FFTT Cover Sheet" sheetId="11" r:id="rId1"/>
    <sheet name="Step 1 - Projection" sheetId="10" r:id="rId2"/>
    <sheet name="Step 2 - Funding overview" sheetId="9" r:id="rId3"/>
    <sheet name="Step 3 - Measure Tracker" sheetId="8" r:id="rId4"/>
  </sheets>
  <definedNames>
    <definedName name="_xlnm._FilterDatabase" localSheetId="3" hidden="1">'Step 3 - Measure Tracker'!$A$4:$I$31</definedName>
  </definedNames>
  <calcPr calcId="191029"/>
  <pivotCaches>
    <pivotCache cacheId="56" r:id="rId5"/>
    <pivotCache cacheId="57" r:id="rId6"/>
    <pivotCache cacheId="58" r:id="rId7"/>
    <pivotCache cacheId="59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8" l="1"/>
  <c r="N56" i="10"/>
  <c r="O56" i="10"/>
  <c r="P56" i="10"/>
  <c r="Q56" i="10"/>
  <c r="R56" i="10"/>
  <c r="M56" i="10"/>
  <c r="N50" i="10"/>
  <c r="O50" i="10"/>
  <c r="P50" i="10"/>
  <c r="Q50" i="10"/>
  <c r="R50" i="10"/>
  <c r="N51" i="10"/>
  <c r="O51" i="10"/>
  <c r="P51" i="10"/>
  <c r="Q51" i="10"/>
  <c r="R51" i="10"/>
  <c r="N52" i="10"/>
  <c r="O52" i="10"/>
  <c r="P52" i="10"/>
  <c r="Q52" i="10"/>
  <c r="R52" i="10"/>
  <c r="N53" i="10"/>
  <c r="O53" i="10"/>
  <c r="P53" i="10"/>
  <c r="Q53" i="10"/>
  <c r="R53" i="10"/>
  <c r="N54" i="10"/>
  <c r="O54" i="10"/>
  <c r="P54" i="10"/>
  <c r="Q54" i="10"/>
  <c r="R54" i="10"/>
  <c r="N55" i="10"/>
  <c r="O55" i="10"/>
  <c r="P55" i="10"/>
  <c r="Q55" i="10"/>
  <c r="R55" i="10"/>
  <c r="M50" i="10"/>
  <c r="M51" i="10"/>
  <c r="M52" i="10"/>
  <c r="M53" i="10"/>
  <c r="M54" i="10"/>
  <c r="M55" i="10"/>
  <c r="N49" i="10"/>
  <c r="O49" i="10"/>
  <c r="P49" i="10"/>
  <c r="Q49" i="10"/>
  <c r="R49" i="10"/>
  <c r="M49" i="10"/>
  <c r="O3" i="8"/>
  <c r="J3" i="8"/>
  <c r="N5" i="9"/>
  <c r="J5" i="9"/>
  <c r="A62" i="9" a="1"/>
  <c r="A62" i="9" s="1"/>
  <c r="S8" i="9"/>
  <c r="U8" i="9" s="1"/>
  <c r="V8" i="9" s="1"/>
  <c r="S9" i="9"/>
  <c r="U9" i="9" s="1"/>
  <c r="V9" i="9" s="1"/>
  <c r="S10" i="9"/>
  <c r="U10" i="9" s="1"/>
  <c r="V10" i="9" s="1"/>
  <c r="S11" i="9"/>
  <c r="U11" i="9" s="1"/>
  <c r="V11" i="9" s="1"/>
  <c r="S12" i="9"/>
  <c r="U12" i="9" s="1"/>
  <c r="V12" i="9" s="1"/>
  <c r="S13" i="9"/>
  <c r="U13" i="9" s="1"/>
  <c r="V13" i="9" s="1"/>
  <c r="S14" i="9"/>
  <c r="U14" i="9" s="1"/>
  <c r="V14" i="9" s="1"/>
  <c r="S15" i="9"/>
  <c r="U15" i="9" s="1"/>
  <c r="V15" i="9" s="1"/>
  <c r="S16" i="9"/>
  <c r="U16" i="9" s="1"/>
  <c r="V16" i="9" s="1"/>
  <c r="S17" i="9"/>
  <c r="U17" i="9" s="1"/>
  <c r="V17" i="9" s="1"/>
  <c r="S18" i="9"/>
  <c r="U18" i="9" s="1"/>
  <c r="V18" i="9" s="1"/>
  <c r="S19" i="9"/>
  <c r="S20" i="9"/>
  <c r="U20" i="9" s="1"/>
  <c r="V20" i="9" s="1"/>
  <c r="S21" i="9"/>
  <c r="U21" i="9" s="1"/>
  <c r="V21" i="9" s="1"/>
  <c r="S22" i="9"/>
  <c r="U22" i="9" s="1"/>
  <c r="V22" i="9" s="1"/>
  <c r="S23" i="9"/>
  <c r="S24" i="9"/>
  <c r="S25" i="9"/>
  <c r="U25" i="9" s="1"/>
  <c r="V25" i="9" s="1"/>
  <c r="S26" i="9"/>
  <c r="U26" i="9" s="1"/>
  <c r="V26" i="9" s="1"/>
  <c r="S27" i="9"/>
  <c r="S28" i="9"/>
  <c r="S29" i="9"/>
  <c r="U29" i="9" s="1"/>
  <c r="V29" i="9" s="1"/>
  <c r="S30" i="9"/>
  <c r="U30" i="9" s="1"/>
  <c r="V30" i="9" s="1"/>
  <c r="S31" i="9"/>
  <c r="S32" i="9"/>
  <c r="U32" i="9" s="1"/>
  <c r="V32" i="9" s="1"/>
  <c r="S33" i="9"/>
  <c r="U33" i="9" s="1"/>
  <c r="V33" i="9" s="1"/>
  <c r="S34" i="9"/>
  <c r="U34" i="9" s="1"/>
  <c r="V34" i="9" s="1"/>
  <c r="S35" i="9"/>
  <c r="S36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8" i="9"/>
  <c r="Q9" i="9"/>
  <c r="Q10" i="9"/>
  <c r="Q11" i="9"/>
  <c r="Q12" i="9"/>
  <c r="Q13" i="9"/>
  <c r="Q14" i="9"/>
  <c r="Q15" i="9"/>
  <c r="Q16" i="9"/>
  <c r="Q17" i="9"/>
  <c r="Q18" i="9"/>
  <c r="Q19" i="9"/>
  <c r="Q7" i="9"/>
  <c r="J36" i="9"/>
  <c r="J35" i="9"/>
  <c r="R35" i="9" s="1"/>
  <c r="J34" i="9"/>
  <c r="J33" i="9"/>
  <c r="R33" i="9" s="1"/>
  <c r="J32" i="9"/>
  <c r="J31" i="9"/>
  <c r="R31" i="9" s="1"/>
  <c r="J30" i="9"/>
  <c r="J29" i="9"/>
  <c r="R29" i="9" s="1"/>
  <c r="J28" i="9"/>
  <c r="J27" i="9"/>
  <c r="R27" i="9" s="1"/>
  <c r="J26" i="9"/>
  <c r="J25" i="9"/>
  <c r="R25" i="9" s="1"/>
  <c r="J24" i="9"/>
  <c r="J23" i="9"/>
  <c r="R23" i="9" s="1"/>
  <c r="J22" i="9"/>
  <c r="J21" i="9"/>
  <c r="R21" i="9" s="1"/>
  <c r="J20" i="9"/>
  <c r="J19" i="9"/>
  <c r="J18" i="9"/>
  <c r="J17" i="9"/>
  <c r="J16" i="9"/>
  <c r="J15" i="9"/>
  <c r="J14" i="9"/>
  <c r="R14" i="9" s="1"/>
  <c r="J13" i="9"/>
  <c r="J12" i="9"/>
  <c r="J11" i="9"/>
  <c r="J10" i="9"/>
  <c r="R10" i="9" s="1"/>
  <c r="J9" i="9"/>
  <c r="J8" i="9"/>
  <c r="J7" i="9"/>
  <c r="Y62" i="9"/>
  <c r="Z62" i="9"/>
  <c r="AB62" i="9"/>
  <c r="AC62" i="9"/>
  <c r="AE62" i="9"/>
  <c r="AF62" i="9"/>
  <c r="AG62" i="9"/>
  <c r="AI62" i="9"/>
  <c r="AJ62" i="9"/>
  <c r="AL62" i="9"/>
  <c r="AM62" i="9"/>
  <c r="AN62" i="9"/>
  <c r="AO62" i="9"/>
  <c r="AQ62" i="9"/>
  <c r="X62" i="9"/>
  <c r="Y61" i="9"/>
  <c r="Z61" i="9"/>
  <c r="AB61" i="9"/>
  <c r="AC61" i="9"/>
  <c r="AE61" i="9"/>
  <c r="AF61" i="9"/>
  <c r="AG61" i="9"/>
  <c r="AI61" i="9"/>
  <c r="AJ61" i="9"/>
  <c r="AL61" i="9"/>
  <c r="AM61" i="9"/>
  <c r="AN61" i="9"/>
  <c r="AO61" i="9"/>
  <c r="AP61" i="9"/>
  <c r="AQ61" i="9"/>
  <c r="X61" i="9"/>
  <c r="Z37" i="9"/>
  <c r="AB37" i="9"/>
  <c r="AC37" i="9"/>
  <c r="AE37" i="9"/>
  <c r="AF37" i="9"/>
  <c r="AG37" i="9"/>
  <c r="AI37" i="9"/>
  <c r="AJ37" i="9"/>
  <c r="AL37" i="9"/>
  <c r="AM37" i="9"/>
  <c r="AN37" i="9"/>
  <c r="AO37" i="9"/>
  <c r="AP37" i="9"/>
  <c r="Y37" i="9"/>
  <c r="X37" i="9"/>
  <c r="AP5" i="9"/>
  <c r="V5" i="9" s="1"/>
  <c r="AQ4" i="9"/>
  <c r="X4" i="9"/>
  <c r="A72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A73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A74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M28" i="8"/>
  <c r="M29" i="8"/>
  <c r="M30" i="8"/>
  <c r="N27" i="8"/>
  <c r="M27" i="8"/>
  <c r="N21" i="8"/>
  <c r="M21" i="8"/>
  <c r="N20" i="8"/>
  <c r="M20" i="8"/>
  <c r="N19" i="8"/>
  <c r="M19" i="8"/>
  <c r="N22" i="8"/>
  <c r="O22" i="8" s="1"/>
  <c r="M5" i="8"/>
  <c r="J26" i="8"/>
  <c r="J31" i="8"/>
  <c r="J25" i="8"/>
  <c r="J18" i="8"/>
  <c r="J23" i="8"/>
  <c r="J24" i="8"/>
  <c r="J16" i="8"/>
  <c r="J17" i="8"/>
  <c r="J12" i="8"/>
  <c r="J13" i="8"/>
  <c r="J14" i="8"/>
  <c r="J15" i="8"/>
  <c r="J10" i="8"/>
  <c r="J11" i="8"/>
  <c r="J7" i="8"/>
  <c r="J8" i="8"/>
  <c r="J9" i="8"/>
  <c r="J6" i="8"/>
  <c r="M6" i="8"/>
  <c r="M7" i="8"/>
  <c r="M8" i="8"/>
  <c r="M9" i="8"/>
  <c r="M10" i="8"/>
  <c r="M11" i="8"/>
  <c r="M12" i="8"/>
  <c r="M13" i="8"/>
  <c r="M14" i="8"/>
  <c r="M24" i="8"/>
  <c r="M25" i="8"/>
  <c r="M26" i="8"/>
  <c r="M31" i="8"/>
  <c r="M23" i="8"/>
  <c r="M18" i="8"/>
  <c r="M17" i="8"/>
  <c r="M16" i="8"/>
  <c r="M15" i="8"/>
  <c r="N6" i="8"/>
  <c r="N7" i="8"/>
  <c r="N8" i="8"/>
  <c r="N9" i="8"/>
  <c r="N10" i="8"/>
  <c r="N11" i="8"/>
  <c r="N12" i="8"/>
  <c r="N13" i="8"/>
  <c r="N14" i="8"/>
  <c r="N15" i="8"/>
  <c r="N16" i="8"/>
  <c r="O16" i="8" s="1"/>
  <c r="N17" i="8"/>
  <c r="N18" i="8"/>
  <c r="O18" i="8" s="1"/>
  <c r="N23" i="8"/>
  <c r="N24" i="8"/>
  <c r="N25" i="8"/>
  <c r="N26" i="8"/>
  <c r="N31" i="8"/>
  <c r="N5" i="8"/>
  <c r="Y4" i="9"/>
  <c r="O5" i="8" l="1"/>
  <c r="O27" i="8"/>
  <c r="R8" i="9"/>
  <c r="R12" i="9"/>
  <c r="R16" i="9"/>
  <c r="R13" i="9"/>
  <c r="R9" i="9"/>
  <c r="R17" i="9"/>
  <c r="R22" i="9"/>
  <c r="R26" i="9"/>
  <c r="R30" i="9"/>
  <c r="R34" i="9"/>
  <c r="R7" i="9"/>
  <c r="R11" i="9"/>
  <c r="R15" i="9"/>
  <c r="R19" i="9"/>
  <c r="R18" i="9"/>
  <c r="R20" i="9"/>
  <c r="R24" i="9"/>
  <c r="R28" i="9"/>
  <c r="R32" i="9"/>
  <c r="R36" i="9"/>
  <c r="U28" i="9"/>
  <c r="V28" i="9" s="1"/>
  <c r="U35" i="9"/>
  <c r="V35" i="9" s="1"/>
  <c r="U31" i="9"/>
  <c r="V31" i="9" s="1"/>
  <c r="U27" i="9"/>
  <c r="V27" i="9" s="1"/>
  <c r="U23" i="9"/>
  <c r="V23" i="9" s="1"/>
  <c r="U19" i="9"/>
  <c r="V19" i="9" s="1"/>
  <c r="U36" i="9"/>
  <c r="V36" i="9" s="1"/>
  <c r="U24" i="9"/>
  <c r="V24" i="9" s="1"/>
  <c r="Q37" i="9"/>
  <c r="J37" i="9"/>
  <c r="V4" i="9" s="1"/>
  <c r="AP62" i="9"/>
  <c r="O26" i="8"/>
  <c r="O9" i="8"/>
  <c r="O21" i="8"/>
  <c r="O20" i="8"/>
  <c r="O19" i="8"/>
  <c r="O24" i="8"/>
  <c r="O23" i="8"/>
  <c r="O15" i="8"/>
  <c r="O11" i="8"/>
  <c r="O7" i="8"/>
  <c r="O12" i="8"/>
  <c r="O8" i="8"/>
  <c r="O31" i="8"/>
  <c r="O17" i="8"/>
  <c r="O13" i="8"/>
  <c r="O14" i="8"/>
  <c r="O10" i="8"/>
  <c r="O6" i="8"/>
  <c r="O25" i="8"/>
  <c r="K7" i="9" l="1"/>
  <c r="K8" i="9"/>
  <c r="K12" i="9"/>
  <c r="K16" i="9"/>
  <c r="K20" i="9"/>
  <c r="K24" i="9"/>
  <c r="K28" i="9"/>
  <c r="K32" i="9"/>
  <c r="K36" i="9"/>
  <c r="K10" i="9"/>
  <c r="K22" i="9"/>
  <c r="K30" i="9"/>
  <c r="K15" i="9"/>
  <c r="K23" i="9"/>
  <c r="K27" i="9"/>
  <c r="K35" i="9"/>
  <c r="K9" i="9"/>
  <c r="K13" i="9"/>
  <c r="K17" i="9"/>
  <c r="K21" i="9"/>
  <c r="K25" i="9"/>
  <c r="K29" i="9"/>
  <c r="K33" i="9"/>
  <c r="K14" i="9"/>
  <c r="K18" i="9"/>
  <c r="K26" i="9"/>
  <c r="K34" i="9"/>
  <c r="K11" i="9"/>
  <c r="K19" i="9"/>
  <c r="K31" i="9"/>
  <c r="R37" i="9"/>
  <c r="M63" i="10"/>
  <c r="N63" i="10"/>
  <c r="O63" i="10"/>
  <c r="P63" i="10"/>
  <c r="Q63" i="10"/>
  <c r="R63" i="10"/>
  <c r="B64" i="10"/>
  <c r="C64" i="10"/>
  <c r="D64" i="10"/>
  <c r="E64" i="10"/>
  <c r="F64" i="10"/>
  <c r="G64" i="10"/>
  <c r="H64" i="10"/>
  <c r="I64" i="10"/>
  <c r="J64" i="10"/>
  <c r="K64" i="10"/>
  <c r="L64" i="10"/>
  <c r="B65" i="10"/>
  <c r="C65" i="10"/>
  <c r="D65" i="10"/>
  <c r="E65" i="10"/>
  <c r="F65" i="10"/>
  <c r="G65" i="10"/>
  <c r="H65" i="10"/>
  <c r="I65" i="10"/>
  <c r="J65" i="10"/>
  <c r="K65" i="10"/>
  <c r="L65" i="10"/>
  <c r="B66" i="10"/>
  <c r="C66" i="10"/>
  <c r="D66" i="10"/>
  <c r="E66" i="10"/>
  <c r="F66" i="10"/>
  <c r="G66" i="10"/>
  <c r="H66" i="10"/>
  <c r="I66" i="10"/>
  <c r="J66" i="10"/>
  <c r="K66" i="10"/>
  <c r="L66" i="10"/>
  <c r="B67" i="10"/>
  <c r="C67" i="10"/>
  <c r="D67" i="10"/>
  <c r="E67" i="10"/>
  <c r="F67" i="10"/>
  <c r="G67" i="10"/>
  <c r="H67" i="10"/>
  <c r="I67" i="10"/>
  <c r="J67" i="10"/>
  <c r="K67" i="10"/>
  <c r="L67" i="10"/>
  <c r="B68" i="10"/>
  <c r="C68" i="10"/>
  <c r="D68" i="10"/>
  <c r="E68" i="10"/>
  <c r="F68" i="10"/>
  <c r="G68" i="10"/>
  <c r="H68" i="10"/>
  <c r="I68" i="10"/>
  <c r="J68" i="10"/>
  <c r="K68" i="10"/>
  <c r="L68" i="10"/>
  <c r="B69" i="10"/>
  <c r="C69" i="10"/>
  <c r="D69" i="10"/>
  <c r="E69" i="10"/>
  <c r="F69" i="10"/>
  <c r="G69" i="10"/>
  <c r="H69" i="10"/>
  <c r="I69" i="10"/>
  <c r="J69" i="10"/>
  <c r="K69" i="10"/>
  <c r="L69" i="10"/>
  <c r="B70" i="10"/>
  <c r="C70" i="10"/>
  <c r="D70" i="10"/>
  <c r="E70" i="10"/>
  <c r="F70" i="10"/>
  <c r="G70" i="10"/>
  <c r="H70" i="10"/>
  <c r="I70" i="10"/>
  <c r="J70" i="10"/>
  <c r="K70" i="10"/>
  <c r="L70" i="10"/>
  <c r="B71" i="10"/>
  <c r="C71" i="10"/>
  <c r="D71" i="10"/>
  <c r="E71" i="10"/>
  <c r="F71" i="10"/>
  <c r="G71" i="10"/>
  <c r="H71" i="10"/>
  <c r="I71" i="10"/>
  <c r="J71" i="10"/>
  <c r="K71" i="10"/>
  <c r="L71" i="10"/>
  <c r="A64" i="10"/>
  <c r="A65" i="10"/>
  <c r="A66" i="10"/>
  <c r="A67" i="10"/>
  <c r="A68" i="10"/>
  <c r="A69" i="10"/>
  <c r="A70" i="10"/>
  <c r="A71" i="10"/>
  <c r="N65" i="10"/>
  <c r="O65" i="10"/>
  <c r="P65" i="10"/>
  <c r="Q65" i="10"/>
  <c r="R65" i="10"/>
  <c r="M66" i="10"/>
  <c r="N66" i="10"/>
  <c r="O66" i="10"/>
  <c r="P66" i="10"/>
  <c r="Q66" i="10"/>
  <c r="R66" i="10"/>
  <c r="M67" i="10"/>
  <c r="N67" i="10"/>
  <c r="O67" i="10"/>
  <c r="P67" i="10"/>
  <c r="Q67" i="10"/>
  <c r="R67" i="10"/>
  <c r="M68" i="10"/>
  <c r="N68" i="10"/>
  <c r="O68" i="10"/>
  <c r="P68" i="10"/>
  <c r="Q68" i="10"/>
  <c r="R68" i="10"/>
  <c r="N69" i="10"/>
  <c r="O69" i="10"/>
  <c r="P69" i="10"/>
  <c r="Q69" i="10"/>
  <c r="R69" i="10"/>
  <c r="M70" i="10"/>
  <c r="N70" i="10"/>
  <c r="O70" i="10"/>
  <c r="P70" i="10"/>
  <c r="Q70" i="10"/>
  <c r="R70" i="10"/>
  <c r="M71" i="10"/>
  <c r="N71" i="10"/>
  <c r="O71" i="10"/>
  <c r="P71" i="10"/>
  <c r="Q71" i="10"/>
  <c r="R71" i="10"/>
  <c r="N64" i="10"/>
  <c r="O64" i="10"/>
  <c r="Q64" i="10"/>
  <c r="R64" i="10"/>
  <c r="M64" i="10"/>
  <c r="B62" i="9" l="1" a="1"/>
  <c r="B62" i="9" s="1"/>
  <c r="M69" i="10"/>
  <c r="M65" i="10"/>
  <c r="P64" i="10"/>
  <c r="S7" i="9"/>
  <c r="U7" i="9" s="1"/>
  <c r="V7" i="9" s="1"/>
  <c r="AQ37" i="9"/>
  <c r="S37" i="9" l="1"/>
  <c r="T10" i="9" l="1"/>
  <c r="T14" i="9"/>
  <c r="T30" i="9"/>
  <c r="T9" i="9"/>
  <c r="T11" i="9"/>
  <c r="T15" i="9"/>
  <c r="T7" i="9"/>
  <c r="T13" i="9"/>
  <c r="T8" i="9"/>
  <c r="T12" i="9"/>
  <c r="T16" i="9"/>
  <c r="T17" i="9"/>
  <c r="T36" i="9"/>
  <c r="T31" i="9"/>
  <c r="T34" i="9"/>
  <c r="T29" i="9"/>
  <c r="T24" i="9"/>
  <c r="T23" i="9"/>
  <c r="T32" i="9"/>
  <c r="T35" i="9"/>
  <c r="T33" i="9"/>
  <c r="T28" i="9"/>
  <c r="T27" i="9"/>
  <c r="T26" i="9"/>
  <c r="T18" i="9"/>
  <c r="T25" i="9"/>
  <c r="T21" i="9"/>
  <c r="T19" i="9"/>
  <c r="T22" i="9"/>
  <c r="T20" i="9"/>
  <c r="U37" i="9"/>
  <c r="C62" i="9" l="1" a="1"/>
  <c r="C62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Timothy Durant</author>
  </authors>
  <commentList>
    <comment ref="AG6" authorId="0" shapeId="0" xr:uid="{5D8B1DE8-8950-4A02-BBAF-DEA9CF714093}">
      <text>
        <r>
          <rPr>
            <b/>
            <sz val="9"/>
            <color indexed="81"/>
            <rFont val="Tahoma"/>
            <family val="2"/>
          </rPr>
          <t>Timothy Durant:</t>
        </r>
        <r>
          <rPr>
            <sz val="9"/>
            <color indexed="81"/>
            <rFont val="Tahoma"/>
            <family val="2"/>
          </rPr>
          <t xml:space="preserve">
Based on 8,524,100Euros divided by six activities.</t>
        </r>
      </text>
    </comment>
    <comment ref="AJ6" authorId="0" shapeId="0" xr:uid="{2A0871BB-2F48-4ED9-919C-DB9DA4794F8B}">
      <text>
        <r>
          <rPr>
            <b/>
            <sz val="9"/>
            <color indexed="81"/>
            <rFont val="Tahoma"/>
            <family val="2"/>
          </rPr>
          <t>Timothy Durant:</t>
        </r>
        <r>
          <rPr>
            <sz val="9"/>
            <color indexed="81"/>
            <rFont val="Tahoma"/>
            <family val="2"/>
          </rPr>
          <t xml:space="preserve">
Based on 24,784,700Euros divided by six activities </t>
        </r>
      </text>
    </comment>
    <comment ref="AM9" authorId="0" shapeId="0" xr:uid="{5A72DE84-334F-4B68-AE42-19F26479DB76}">
      <text>
        <r>
          <rPr>
            <b/>
            <sz val="9"/>
            <color indexed="81"/>
            <rFont val="Tahoma"/>
            <family val="2"/>
          </rPr>
          <t>Timothy Durant:</t>
        </r>
        <r>
          <rPr>
            <sz val="9"/>
            <color indexed="81"/>
            <rFont val="Tahoma"/>
            <family val="2"/>
          </rPr>
          <t xml:space="preserve">
PORTIS + SUMP PLUS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<sst xmlns="http://schemas.openxmlformats.org/spreadsheetml/2006/main" count="805" uniqueCount="284">
  <si>
    <t>Category</t>
  </si>
  <si>
    <t>Responsibility</t>
  </si>
  <si>
    <t>OP</t>
  </si>
  <si>
    <t>Public Transport</t>
  </si>
  <si>
    <t>Operation</t>
  </si>
  <si>
    <t>Step 2 - Estimate of SUMP implementation costs and funding sources/opportunities</t>
  </si>
  <si>
    <t>Measure</t>
  </si>
  <si>
    <t>Sub-category</t>
  </si>
  <si>
    <t>Funding source</t>
  </si>
  <si>
    <t>Installation of guidance systems for visually impaired people</t>
  </si>
  <si>
    <t>EU Structural Funds</t>
  </si>
  <si>
    <t>Row Labels</t>
  </si>
  <si>
    <t>Grand Total</t>
  </si>
  <si>
    <t>Municipal budget</t>
  </si>
  <si>
    <t>Repair and installation works of pedestrian and bicycle paths, sidewalks</t>
  </si>
  <si>
    <t>Traffic light installation works of the prepared project</t>
  </si>
  <si>
    <t>Step 1 - Projection of SUMP implementation budget</t>
  </si>
  <si>
    <t>Calculation of projections (2025 to 2030)</t>
  </si>
  <si>
    <t>Package/cluster</t>
  </si>
  <si>
    <t>Planning &amp; Implementation Capacity</t>
  </si>
  <si>
    <t>Balance (+/-)</t>
  </si>
  <si>
    <t>Phase (2014)</t>
  </si>
  <si>
    <t>Funding (2014)</t>
  </si>
  <si>
    <t>Phase (2015)</t>
  </si>
  <si>
    <t>Phase (2016)</t>
  </si>
  <si>
    <t>Funding (2015)</t>
  </si>
  <si>
    <t>Funding (2016)</t>
  </si>
  <si>
    <t>Phase (2017)</t>
  </si>
  <si>
    <t>Funding (2017)</t>
  </si>
  <si>
    <t>Phase (2018)</t>
  </si>
  <si>
    <t>Funding (2018)</t>
  </si>
  <si>
    <t>Phase (2019)</t>
  </si>
  <si>
    <t>Funding (2019</t>
  </si>
  <si>
    <t>Phase (2020)</t>
  </si>
  <si>
    <t>Funding (2020)</t>
  </si>
  <si>
    <t>Phase (2021)</t>
  </si>
  <si>
    <t>Funding (2021)</t>
  </si>
  <si>
    <t>Phase (2022)</t>
  </si>
  <si>
    <t>Funding (2022)</t>
  </si>
  <si>
    <t>Phase (2023)</t>
  </si>
  <si>
    <t>Cost Estimate (2023)</t>
  </si>
  <si>
    <t>Funding (2023)</t>
  </si>
  <si>
    <t>Phase (2024)</t>
  </si>
  <si>
    <t>Cost Estimate (2024)</t>
  </si>
  <si>
    <t>Funding (2024)</t>
  </si>
  <si>
    <t>Phase (2025)</t>
  </si>
  <si>
    <t>Cost Estimate (2025)</t>
  </si>
  <si>
    <t>Funding (2025)</t>
  </si>
  <si>
    <t>Phase (2026)</t>
  </si>
  <si>
    <t>Cost Estimate (2026)</t>
  </si>
  <si>
    <t>Funding (2026</t>
  </si>
  <si>
    <t>Phase (2027)</t>
  </si>
  <si>
    <t>Cost Estimate (2027)</t>
  </si>
  <si>
    <t>Funding (2027)</t>
  </si>
  <si>
    <t>Phase (2028)</t>
  </si>
  <si>
    <t>Cost Estimate (2028)</t>
  </si>
  <si>
    <t>Funding (2028)</t>
  </si>
  <si>
    <t>Phase (2029)</t>
  </si>
  <si>
    <t>Cost Estimate (2029)</t>
  </si>
  <si>
    <t>Funding (2029)</t>
  </si>
  <si>
    <t>Phase (2030)</t>
  </si>
  <si>
    <t>Cost Estimate (2030)</t>
  </si>
  <si>
    <t>Funding (2030)</t>
  </si>
  <si>
    <t>Sum of Funding (2014)</t>
  </si>
  <si>
    <t>Sum of Funding (2015)</t>
  </si>
  <si>
    <t>Sum of Funding (2016)</t>
  </si>
  <si>
    <t>Sum of Funding (2017)</t>
  </si>
  <si>
    <t>Sum of Funding (2018)</t>
  </si>
  <si>
    <t>Sum of Funding (2019</t>
  </si>
  <si>
    <t>Sum of Funding (2020)</t>
  </si>
  <si>
    <t>Sum of Funding (2021)</t>
  </si>
  <si>
    <t>Sum of Funding (2022)</t>
  </si>
  <si>
    <t>Sum of Funding (2023)</t>
  </si>
  <si>
    <t>Sum of Funding (2024)</t>
  </si>
  <si>
    <t>Inclusivity &amp; accessibility</t>
  </si>
  <si>
    <t>Bus station and stops enhancements</t>
  </si>
  <si>
    <t>Walking and cycling</t>
  </si>
  <si>
    <t>Old Town enhancements for pedestrians, cyclists and disabled access</t>
  </si>
  <si>
    <t>Walking and cycling networks</t>
  </si>
  <si>
    <t>Highways network</t>
  </si>
  <si>
    <t>Intelligent Traffic Management</t>
  </si>
  <si>
    <t>Highways works</t>
  </si>
  <si>
    <t xml:space="preserve">Bus Rapid Transit (BRT) </t>
  </si>
  <si>
    <t>BRT north-south corridor</t>
  </si>
  <si>
    <t>Implement</t>
  </si>
  <si>
    <t>Sum of TOTAL Funding</t>
  </si>
  <si>
    <t>Funding Source Duplicate table for chart creation (do not edit):</t>
  </si>
  <si>
    <t>Review of SUMP spending by measure category</t>
  </si>
  <si>
    <t>Programme</t>
  </si>
  <si>
    <t>Programme name (i.e. SUMP)</t>
  </si>
  <si>
    <t>Column Labels</t>
  </si>
  <si>
    <t>Values</t>
  </si>
  <si>
    <t>Funding allocations by measure sub-category Pivot Table (2014 - 2022) (source data from 'Measure Tracker' - do not edit)</t>
  </si>
  <si>
    <t>Funding sources pivot table (2014 - 2022) (source data from 'Measure Tracker' - do not edit)</t>
  </si>
  <si>
    <t>Funding source projection pivot table (source data from 'Measure Tracker' worksheet - do not edit)</t>
  </si>
  <si>
    <t>Funding by measure category pivot table (2014-2024) (source data from 'Measure Tracker' worksheet - do not edit)</t>
  </si>
  <si>
    <t>Step 3 - Action &amp; Budget Tracker</t>
  </si>
  <si>
    <t>Current measure stage: Concept; Plan, Design &amp; Implement; Operation</t>
  </si>
  <si>
    <t>Status (2023)</t>
  </si>
  <si>
    <t>Funding purpose</t>
  </si>
  <si>
    <t>Plan &amp; Implement</t>
  </si>
  <si>
    <t>Average funding per year</t>
  </si>
  <si>
    <t>Funding amount</t>
  </si>
  <si>
    <t>Estimated cost</t>
  </si>
  <si>
    <t>Sum of Estimated cost</t>
  </si>
  <si>
    <t>Grant funding</t>
  </si>
  <si>
    <t xml:space="preserve">EU </t>
  </si>
  <si>
    <t>National 2</t>
  </si>
  <si>
    <t>Finance</t>
  </si>
  <si>
    <t>Bonds</t>
  </si>
  <si>
    <t>Loans</t>
  </si>
  <si>
    <t>Annual forecast budget - target:</t>
  </si>
  <si>
    <t>Historic annual average:</t>
  </si>
  <si>
    <t>Property developer</t>
  </si>
  <si>
    <t>Land value capture/ developer contributions</t>
  </si>
  <si>
    <t>Development standards</t>
  </si>
  <si>
    <t>Direct provision     (in-kind)</t>
  </si>
  <si>
    <t>Revenue options</t>
  </si>
  <si>
    <t>Parking charges</t>
  </si>
  <si>
    <t>Business subscriptions &amp; fares</t>
  </si>
  <si>
    <t>Private mobility providers</t>
  </si>
  <si>
    <t xml:space="preserve">Employer direct provision </t>
  </si>
  <si>
    <t>Mobility service provider</t>
  </si>
  <si>
    <t>Personal subscriptions &amp; fares</t>
  </si>
  <si>
    <t>Advertising</t>
  </si>
  <si>
    <t>Local taxation</t>
  </si>
  <si>
    <t>Implementation of coordinated traffic control system and management centre</t>
  </si>
  <si>
    <t>Increase capacity of street network: central, northern and coastal areas</t>
  </si>
  <si>
    <t>Complete</t>
  </si>
  <si>
    <t>-</t>
  </si>
  <si>
    <t>Street modernisation: central, northern and coastal areas</t>
  </si>
  <si>
    <t xml:space="preserve">Reducation of air particulate pollution </t>
  </si>
  <si>
    <t>Updating street maintenance and cleaning technologies</t>
  </si>
  <si>
    <t>Municipal authority; Transport Department</t>
  </si>
  <si>
    <t>Reconstruction of railway crossing</t>
  </si>
  <si>
    <t>Improvements to vehicle and pedestrian safety</t>
  </si>
  <si>
    <t>SUMP Implementation Planning</t>
  </si>
  <si>
    <t>SUMP</t>
  </si>
  <si>
    <t>CIVITAS City Lab</t>
  </si>
  <si>
    <t>Preparation of Implementation Plan for BRT and cycle highway corridors</t>
  </si>
  <si>
    <t>Public Transport operational subsidies</t>
  </si>
  <si>
    <t xml:space="preserve">Subsidies to cover standard PT operational costs </t>
  </si>
  <si>
    <t>Increased subsidies required during COV19 pandemic due to fare revenue shortfall</t>
  </si>
  <si>
    <t>Installation on High Street as priority</t>
  </si>
  <si>
    <t>EU (H2020 CIVITAS)</t>
  </si>
  <si>
    <t>Zero Carbon Bus Fleet</t>
  </si>
  <si>
    <t>Procurement of electric buses</t>
  </si>
  <si>
    <t>Replacement of existing buses - municipal funds</t>
  </si>
  <si>
    <t>Replacement of existing buses - national climate mitigation fund</t>
  </si>
  <si>
    <t>National climate mitigation fund</t>
  </si>
  <si>
    <t>Activity / Funding source</t>
  </si>
  <si>
    <t>Refurbishment of Old Market interchange bus stop facilities</t>
  </si>
  <si>
    <t>BRT modernisation of traffic control equipment to provide "green wave" on main boulvard</t>
  </si>
  <si>
    <t>BRT highway priority measures at key junctions on main boulevard</t>
  </si>
  <si>
    <t xml:space="preserve">Main boulevard </t>
  </si>
  <si>
    <t>Design and installation of new BRT passenger stops on north-south corridor</t>
  </si>
  <si>
    <t>Approved</t>
  </si>
  <si>
    <t>Creation of Park &amp; Ride facility at nothern terminal of BRT corridor</t>
  </si>
  <si>
    <t>Living Streets</t>
  </si>
  <si>
    <t>Pilot of 'Living Streets' concept in residential quarter, Old Town</t>
  </si>
  <si>
    <t>EU URBACT</t>
  </si>
  <si>
    <t>Old Town</t>
  </si>
  <si>
    <t>Coastal zone</t>
  </si>
  <si>
    <t>Municipal budget - tourism</t>
  </si>
  <si>
    <t>Southern district</t>
  </si>
  <si>
    <t>Repair and enhancement works for existing pedestrian and bicycle paths</t>
  </si>
  <si>
    <t xml:space="preserve">Installation of missing sections of bicycle lanes </t>
  </si>
  <si>
    <t>Installation of new segregated bicycle lane linking Southern district with main boulevard</t>
  </si>
  <si>
    <t>Ongoing</t>
  </si>
  <si>
    <t>Measure Sub-categories</t>
  </si>
  <si>
    <t>SUMP PLUS</t>
  </si>
  <si>
    <t>BRT north-south corridor - high quality pedestrian routes to bus stops</t>
  </si>
  <si>
    <t>Concept</t>
  </si>
  <si>
    <t>Camera-based bus lane enforcement</t>
  </si>
  <si>
    <t>A.2.2 Supporting measure: Provision of safe and well-lit walking routes to BRT stops</t>
  </si>
  <si>
    <t>BRT Marketing Campaign</t>
  </si>
  <si>
    <t>Relocation of parking spaces along BRT route, and effective enforcement</t>
  </si>
  <si>
    <t>New cycle superhighway from eastern suburbs to city centre</t>
  </si>
  <si>
    <t>Eastern cycle corridor</t>
  </si>
  <si>
    <t>Installation of bicycle parking at key locations along cycle superhighway</t>
  </si>
  <si>
    <t>Cycle parking: for new cycle superhighway from eastern suburbs to city centre</t>
  </si>
  <si>
    <t>Campaign working with major employers: for use of new cycle superhighway from eastern suburbs to city centre</t>
  </si>
  <si>
    <t xml:space="preserve">Campaign working in partnership with major employers to promote cycle commuting, including on-site provision of cycle parking and changing facilities. </t>
  </si>
  <si>
    <t>Campaign working with schools: for use of new cycle superhighway from eastern suburbs to city centre</t>
  </si>
  <si>
    <t xml:space="preserve">Campaign working in partnership with schools to promote cycle trips to school, including: cycle safety lessons; cycling events; and on-site provision of parking and changing facilities </t>
  </si>
  <si>
    <t>(blank)</t>
  </si>
  <si>
    <t>Active mobility to BRT</t>
  </si>
  <si>
    <t>Average annual estimated cost</t>
  </si>
  <si>
    <t>Target annual funding:</t>
  </si>
  <si>
    <t>National Climate Fund</t>
  </si>
  <si>
    <t>Baseline annual funding allocations</t>
  </si>
  <si>
    <t>Baseline total funding allocation</t>
  </si>
  <si>
    <t>Sum of Funding amount (from Step 3)</t>
  </si>
  <si>
    <t>Comment on funding option utilisation and opportunities:</t>
  </si>
  <si>
    <t>Comparison with historic average annual (+/-)</t>
  </si>
  <si>
    <t>Balance (+/-) (from Step 3)</t>
  </si>
  <si>
    <t>No current funding calls announced</t>
  </si>
  <si>
    <t>No current intentions to issue bonds</t>
  </si>
  <si>
    <t>No current intentions to access loans</t>
  </si>
  <si>
    <t>Long-term potential to introduce developer contribution mechanism, working with surrounding districts with suburban development (target based on 5,000Euros for 20 new houses/annum)</t>
  </si>
  <si>
    <t>Continue previous success achieved in accessing Structural Funds and Horizon 2020 CIVITAS projects</t>
  </si>
  <si>
    <t>No site-specific requirements identified.</t>
  </si>
  <si>
    <t>No monetary targets - policy covering walking and cycling standards (incl. cycle parking and changing facilities) to be introduced.</t>
  </si>
  <si>
    <t>No monetary targets - employers to be approached through campaigns for eastern cycle corridor</t>
  </si>
  <si>
    <t>No current plans - i.e. for shared mobility schemes</t>
  </si>
  <si>
    <t>Congestion charges/ UVARs</t>
  </si>
  <si>
    <t>No current proposals</t>
  </si>
  <si>
    <t>No current funding calls announced. Relatively low level target included</t>
  </si>
  <si>
    <t>Increase charges at 500 city centre bays (estimate based on 2 Euro increase in revenue, 250 days per year)</t>
  </si>
  <si>
    <t>Assumed equivalent access to municipal tax revenues</t>
  </si>
  <si>
    <t xml:space="preserve">Advertising revenue to be explored as option for BRT bus stop provision and maintenance. </t>
  </si>
  <si>
    <t>Check sub-totals:</t>
  </si>
  <si>
    <t>Implementation plan balance      (+/-)</t>
  </si>
  <si>
    <t>Historic average % funding per year</t>
  </si>
  <si>
    <t>Planned average % funding per year</t>
  </si>
  <si>
    <t>Measure Sub-category</t>
  </si>
  <si>
    <t>Duplicate table for chart creation (do not edit):</t>
  </si>
  <si>
    <r>
      <t xml:space="preserve">SUMP PLUS Financial Framework and Tracker Tool: </t>
    </r>
    <r>
      <rPr>
        <sz val="14"/>
        <color rgb="FFFF0000"/>
        <rFont val="Calibri"/>
        <family val="2"/>
        <scheme val="minor"/>
      </rPr>
      <t>Worked Example</t>
    </r>
  </si>
  <si>
    <t>Annual forecast budget - historic baseline:</t>
  </si>
  <si>
    <t>Sustainable mobility campaigns</t>
  </si>
  <si>
    <t>Sub-category 12</t>
  </si>
  <si>
    <t>Sub-category 13</t>
  </si>
  <si>
    <t>Sub-category 14</t>
  </si>
  <si>
    <t>Sub-category 15</t>
  </si>
  <si>
    <t>Sub-category 16</t>
  </si>
  <si>
    <t>Sub-category 17</t>
  </si>
  <si>
    <t>Sub-category 18</t>
  </si>
  <si>
    <t>Sub-category 19</t>
  </si>
  <si>
    <t>Sub-category 20</t>
  </si>
  <si>
    <t>Sub-category 21</t>
  </si>
  <si>
    <t>Sub-category 22</t>
  </si>
  <si>
    <t>Sub-category 23</t>
  </si>
  <si>
    <t>Sub-category 24</t>
  </si>
  <si>
    <t>Shared mobility</t>
  </si>
  <si>
    <t>Sub-category 25</t>
  </si>
  <si>
    <t>Sub-category 26</t>
  </si>
  <si>
    <t>Sub-category 27</t>
  </si>
  <si>
    <t>Sub-category 28</t>
  </si>
  <si>
    <t>Sub-category 29</t>
  </si>
  <si>
    <t>Sub-category 30</t>
  </si>
  <si>
    <t>Historic funding review period</t>
  </si>
  <si>
    <t>Timescale</t>
  </si>
  <si>
    <t>Number of years</t>
  </si>
  <si>
    <t>Implementation planning period</t>
  </si>
  <si>
    <t xml:space="preserve">Timescale </t>
  </si>
  <si>
    <t>2025 - 2030</t>
  </si>
  <si>
    <t xml:space="preserve">Number of years </t>
  </si>
  <si>
    <t>Please enter the time period for entering historic funding info (5-10 years)</t>
  </si>
  <si>
    <t>2004 -2024</t>
  </si>
  <si>
    <t>SUMP PLUS: Financial Framework &amp; Tracker Tool</t>
  </si>
  <si>
    <t>Version 1 (February 2023)</t>
  </si>
  <si>
    <t>WORKED EXAMPLE</t>
  </si>
  <si>
    <r>
      <rPr>
        <sz val="14"/>
        <color theme="4"/>
        <rFont val="Calibri"/>
        <family val="2"/>
        <scheme val="minor"/>
      </rPr>
      <t xml:space="preserve">SUMP PLUS Financial Framework and Tracker Tool: </t>
    </r>
    <r>
      <rPr>
        <sz val="14"/>
        <color rgb="FFFF0000"/>
        <rFont val="Calibri"/>
        <family val="2"/>
        <scheme val="minor"/>
      </rPr>
      <t>Worked Example</t>
    </r>
  </si>
  <si>
    <r>
      <rPr>
        <sz val="14"/>
        <color theme="4"/>
        <rFont val="Calibri"/>
        <family val="2"/>
        <scheme val="minor"/>
      </rPr>
      <t>SUMP PLUS Financial Framework and Tracker Tool:</t>
    </r>
    <r>
      <rPr>
        <sz val="14"/>
        <color theme="1" tint="0.34998626667073579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>Worked Example</t>
    </r>
  </si>
  <si>
    <t>IMPL</t>
  </si>
  <si>
    <t>DES</t>
  </si>
  <si>
    <t xml:space="preserve">Historic period: </t>
  </si>
  <si>
    <t xml:space="preserve">Implementation planning period: </t>
  </si>
  <si>
    <t>Implementation Planning:</t>
  </si>
  <si>
    <t>Status / priority</t>
  </si>
  <si>
    <t>TOTAL funding</t>
  </si>
  <si>
    <t>Sub-divisions of complex measures andseparate records of measure funding sources</t>
  </si>
  <si>
    <t>Enables geogra</t>
  </si>
  <si>
    <t>phical  clusteruing and filtering of measures</t>
  </si>
  <si>
    <t>Brief measure description</t>
  </si>
  <si>
    <t>PLAN</t>
  </si>
  <si>
    <t>Cost Estimate (2014)</t>
  </si>
  <si>
    <t>Cost Estimate (2022)</t>
  </si>
  <si>
    <t>Cost Estimate (2021)</t>
  </si>
  <si>
    <t>Cost Estimate (2020)</t>
  </si>
  <si>
    <t>Cost Estimate (2019)</t>
  </si>
  <si>
    <t>Cost Estimate (2018)</t>
  </si>
  <si>
    <t>Cost Estimate (2017)</t>
  </si>
  <si>
    <t>Cost Estimate (2016)</t>
  </si>
  <si>
    <t>Cost Estimate (2015)</t>
  </si>
  <si>
    <t>Phase (2031)</t>
  </si>
  <si>
    <t>Cost Estimate (2031)</t>
  </si>
  <si>
    <t>Funding (2031)</t>
  </si>
  <si>
    <t>Phase (2032)</t>
  </si>
  <si>
    <t>Cost Estimate (2032)</t>
  </si>
  <si>
    <t>Funding (2032)</t>
  </si>
  <si>
    <t>Phase (2033)</t>
  </si>
  <si>
    <t>Cost Estimate (2033)</t>
  </si>
  <si>
    <t>Funding (2033)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</si>
</sst>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€-2]\ * #,##0_-;\-[$€-2]\ * #,##0_-;_-[$€-2]\ * &quot;-&quot;??_-;_-@_-"/>
    <numFmt numFmtId="165" formatCode="_-[$€-2]\ * #,##0.00_-;\-[$€-2]\ * #,##0.00_-;_-[$€-2]\ * &quot;-&quot;??_-;_-@_-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 tint="0.34998626667073579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4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9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9" tint="-0.249977111117893"/>
      </top>
      <bottom/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6" fillId="0" borderId="0" xfId="0" applyFont="1"/>
    <xf numFmtId="0" fontId="0" fillId="0" borderId="0" xfId="0" applyAlignment="1">
      <alignment textRotation="60" wrapText="1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0" fillId="8" borderId="0" xfId="0" applyFill="1" applyAlignment="1">
      <alignment horizontal="left"/>
    </xf>
    <xf numFmtId="0" fontId="7" fillId="9" borderId="1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pivotButton="1"/>
    <xf numFmtId="0" fontId="7" fillId="8" borderId="1" xfId="0" applyFont="1" applyFill="1" applyBorder="1"/>
    <xf numFmtId="0" fontId="3" fillId="8" borderId="1" xfId="0" applyFont="1" applyFill="1" applyBorder="1"/>
    <xf numFmtId="164" fontId="3" fillId="6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15" fillId="0" borderId="0" xfId="0" applyFont="1"/>
    <xf numFmtId="0" fontId="7" fillId="10" borderId="1" xfId="0" applyFont="1" applyFill="1" applyBorder="1" applyAlignment="1">
      <alignment vertical="center" wrapText="1"/>
    </xf>
    <xf numFmtId="0" fontId="0" fillId="0" borderId="0" xfId="0" pivotButton="1" applyAlignment="1">
      <alignment wrapText="1"/>
    </xf>
    <xf numFmtId="0" fontId="0" fillId="8" borderId="0" xfId="0" applyFill="1" applyAlignment="1">
      <alignment wrapText="1"/>
    </xf>
    <xf numFmtId="0" fontId="1" fillId="3" borderId="3" xfId="0" applyFont="1" applyFill="1" applyBorder="1"/>
    <xf numFmtId="0" fontId="9" fillId="7" borderId="0" xfId="0" applyFont="1" applyFill="1" applyAlignment="1">
      <alignment horizontal="left"/>
    </xf>
    <xf numFmtId="0" fontId="8" fillId="7" borderId="0" xfId="0" applyFont="1" applyFill="1"/>
    <xf numFmtId="0" fontId="9" fillId="7" borderId="0" xfId="0" applyFont="1" applyFill="1"/>
    <xf numFmtId="164" fontId="8" fillId="7" borderId="0" xfId="0" applyNumberFormat="1" applyFont="1" applyFill="1"/>
    <xf numFmtId="0" fontId="1" fillId="0" borderId="0" xfId="0" applyFont="1"/>
    <xf numFmtId="164" fontId="0" fillId="0" borderId="0" xfId="0" applyNumberFormat="1" applyAlignment="1">
      <alignment horizontal="left" vertical="center"/>
    </xf>
    <xf numFmtId="164" fontId="18" fillId="0" borderId="1" xfId="0" applyNumberFormat="1" applyFont="1" applyBorder="1" applyAlignment="1">
      <alignment vertical="center" wrapText="1"/>
    </xf>
    <xf numFmtId="0" fontId="2" fillId="11" borderId="1" xfId="0" applyFont="1" applyFill="1" applyBorder="1"/>
    <xf numFmtId="0" fontId="14" fillId="11" borderId="0" xfId="0" applyFont="1" applyFill="1" applyAlignment="1">
      <alignment horizontal="center" wrapText="1"/>
    </xf>
    <xf numFmtId="164" fontId="2" fillId="11" borderId="1" xfId="0" applyNumberFormat="1" applyFont="1" applyFill="1" applyBorder="1" applyAlignment="1">
      <alignment horizontal="left" vertical="center" wrapText="1"/>
    </xf>
    <xf numFmtId="164" fontId="2" fillId="11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0" fillId="0" borderId="0" xfId="0" applyAlignment="1">
      <alignment horizontal="center" wrapText="1"/>
    </xf>
    <xf numFmtId="164" fontId="1" fillId="0" borderId="0" xfId="0" applyNumberFormat="1" applyFont="1" applyAlignment="1">
      <alignment horizontal="left" vertical="center"/>
    </xf>
    <xf numFmtId="0" fontId="1" fillId="12" borderId="0" xfId="0" applyFont="1" applyFill="1"/>
    <xf numFmtId="0" fontId="0" fillId="12" borderId="0" xfId="0" applyFill="1" applyAlignment="1">
      <alignment textRotation="60" wrapText="1"/>
    </xf>
    <xf numFmtId="0" fontId="19" fillId="12" borderId="0" xfId="0" applyFont="1" applyFill="1"/>
    <xf numFmtId="0" fontId="20" fillId="12" borderId="0" xfId="0" applyFont="1" applyFill="1"/>
    <xf numFmtId="0" fontId="19" fillId="12" borderId="0" xfId="0" applyFont="1" applyFill="1" applyAlignment="1">
      <alignment wrapText="1"/>
    </xf>
    <xf numFmtId="165" fontId="1" fillId="0" borderId="0" xfId="0" applyNumberFormat="1" applyFont="1"/>
    <xf numFmtId="164" fontId="3" fillId="0" borderId="1" xfId="0" applyNumberFormat="1" applyFont="1" applyBorder="1" applyAlignment="1">
      <alignment vertical="center" wrapText="1"/>
    </xf>
    <xf numFmtId="0" fontId="17" fillId="13" borderId="0" xfId="0" applyFont="1" applyFill="1" applyAlignment="1">
      <alignment horizontal="center" wrapText="1"/>
    </xf>
    <xf numFmtId="0" fontId="7" fillId="13" borderId="1" xfId="0" applyFont="1" applyFill="1" applyBorder="1"/>
    <xf numFmtId="0" fontId="7" fillId="13" borderId="1" xfId="0" applyFont="1" applyFill="1" applyBorder="1" applyAlignment="1">
      <alignment horizontal="left" vertical="center" wrapText="1"/>
    </xf>
    <xf numFmtId="0" fontId="19" fillId="14" borderId="0" xfId="0" applyFont="1" applyFill="1"/>
    <xf numFmtId="0" fontId="19" fillId="14" borderId="0" xfId="0" applyFont="1" applyFill="1" applyAlignment="1">
      <alignment wrapText="1"/>
    </xf>
    <xf numFmtId="164" fontId="0" fillId="14" borderId="0" xfId="0" applyNumberFormat="1" applyFill="1" applyAlignment="1">
      <alignment horizontal="left" vertical="center"/>
    </xf>
    <xf numFmtId="0" fontId="0" fillId="14" borderId="0" xfId="0" applyFill="1" applyAlignment="1">
      <alignment wrapText="1"/>
    </xf>
    <xf numFmtId="0" fontId="1" fillId="14" borderId="0" xfId="0" applyFont="1" applyFill="1" applyAlignment="1">
      <alignment wrapText="1"/>
    </xf>
    <xf numFmtId="164" fontId="1" fillId="12" borderId="0" xfId="0" applyNumberFormat="1" applyFont="1" applyFill="1" applyAlignment="1">
      <alignment horizontal="left" wrapText="1"/>
    </xf>
    <xf numFmtId="0" fontId="0" fillId="5" borderId="0" xfId="0" applyFill="1" applyAlignment="1">
      <alignment textRotation="60" wrapText="1"/>
    </xf>
    <xf numFmtId="164" fontId="0" fillId="5" borderId="0" xfId="0" applyNumberFormat="1" applyFill="1" applyAlignment="1">
      <alignment horizontal="left" vertical="center"/>
    </xf>
    <xf numFmtId="164" fontId="2" fillId="5" borderId="0" xfId="0" applyNumberFormat="1" applyFont="1" applyFill="1" applyAlignment="1">
      <alignment horizontal="left" wrapText="1"/>
    </xf>
    <xf numFmtId="164" fontId="1" fillId="0" borderId="0" xfId="0" applyNumberFormat="1" applyFont="1"/>
    <xf numFmtId="0" fontId="1" fillId="14" borderId="0" xfId="0" applyFont="1" applyFill="1"/>
    <xf numFmtId="0" fontId="2" fillId="15" borderId="0" xfId="0" applyFont="1" applyFill="1"/>
    <xf numFmtId="164" fontId="2" fillId="15" borderId="0" xfId="0" applyNumberFormat="1" applyFont="1" applyFill="1"/>
    <xf numFmtId="0" fontId="20" fillId="0" borderId="0" xfId="0" applyFont="1"/>
    <xf numFmtId="0" fontId="2" fillId="15" borderId="0" xfId="0" applyFont="1" applyFill="1" applyAlignment="1">
      <alignment horizontal="right"/>
    </xf>
    <xf numFmtId="0" fontId="1" fillId="12" borderId="4" xfId="0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21" fillId="14" borderId="0" xfId="0" applyFont="1" applyFill="1" applyAlignment="1">
      <alignment horizontal="left" wrapText="1"/>
    </xf>
    <xf numFmtId="164" fontId="0" fillId="12" borderId="0" xfId="0" applyNumberFormat="1" applyFill="1"/>
    <xf numFmtId="9" fontId="0" fillId="0" borderId="0" xfId="1" applyFont="1"/>
    <xf numFmtId="9" fontId="1" fillId="0" borderId="0" xfId="1" applyFont="1"/>
    <xf numFmtId="0" fontId="3" fillId="0" borderId="1" xfId="0" quotePrefix="1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166" fontId="1" fillId="0" borderId="0" xfId="1" applyNumberFormat="1" applyFont="1"/>
    <xf numFmtId="9" fontId="0" fillId="0" borderId="0" xfId="1" applyFont="1" applyFill="1"/>
    <xf numFmtId="164" fontId="0" fillId="3" borderId="5" xfId="0" applyNumberFormat="1" applyFill="1" applyBorder="1"/>
    <xf numFmtId="164" fontId="1" fillId="12" borderId="0" xfId="0" applyNumberFormat="1" applyFont="1" applyFill="1"/>
    <xf numFmtId="0" fontId="2" fillId="5" borderId="0" xfId="0" applyFont="1" applyFill="1" applyAlignment="1">
      <alignment wrapText="1"/>
    </xf>
    <xf numFmtId="0" fontId="22" fillId="5" borderId="0" xfId="0" applyFont="1" applyFill="1" applyAlignment="1">
      <alignment wrapText="1"/>
    </xf>
    <xf numFmtId="164" fontId="2" fillId="5" borderId="0" xfId="0" applyNumberFormat="1" applyFont="1" applyFill="1"/>
    <xf numFmtId="165" fontId="2" fillId="5" borderId="0" xfId="0" applyNumberFormat="1" applyFont="1" applyFill="1"/>
    <xf numFmtId="164" fontId="2" fillId="15" borderId="0" xfId="0" applyNumberFormat="1" applyFont="1" applyFill="1" applyAlignment="1">
      <alignment horizontal="left" vertical="center"/>
    </xf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21" fillId="14" borderId="0" xfId="0" applyFont="1" applyFill="1" applyAlignment="1">
      <alignment wrapText="1"/>
    </xf>
    <xf numFmtId="0" fontId="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164" fontId="0" fillId="14" borderId="0" xfId="1" applyNumberFormat="1" applyFont="1" applyFill="1"/>
    <xf numFmtId="164" fontId="0" fillId="14" borderId="0" xfId="0" applyNumberFormat="1" applyFill="1"/>
    <xf numFmtId="0" fontId="24" fillId="16" borderId="0" xfId="0" applyFont="1" applyFill="1" applyAlignment="1">
      <alignment wrapText="1"/>
    </xf>
    <xf numFmtId="165" fontId="0" fillId="7" borderId="0" xfId="0" applyNumberFormat="1" applyFill="1"/>
    <xf numFmtId="164" fontId="0" fillId="7" borderId="0" xfId="0" applyNumberFormat="1" applyFill="1"/>
    <xf numFmtId="165" fontId="0" fillId="16" borderId="0" xfId="0" applyNumberFormat="1" applyFill="1"/>
    <xf numFmtId="164" fontId="0" fillId="16" borderId="0" xfId="0" applyNumberFormat="1" applyFill="1"/>
    <xf numFmtId="0" fontId="22" fillId="14" borderId="0" xfId="0" applyFont="1" applyFill="1" applyAlignment="1">
      <alignment wrapText="1"/>
    </xf>
    <xf numFmtId="164" fontId="2" fillId="15" borderId="0" xfId="1" applyNumberFormat="1" applyFont="1" applyFill="1"/>
    <xf numFmtId="0" fontId="25" fillId="0" borderId="0" xfId="0" applyFont="1" applyAlignment="1">
      <alignment horizontal="left" textRotation="45" wrapText="1"/>
    </xf>
    <xf numFmtId="164" fontId="0" fillId="14" borderId="0" xfId="0" applyNumberFormat="1" applyFill="1" applyAlignment="1">
      <alignment wrapText="1"/>
    </xf>
    <xf numFmtId="0" fontId="2" fillId="15" borderId="0" xfId="0" applyFont="1" applyFill="1" applyAlignment="1">
      <alignment wrapText="1"/>
    </xf>
    <xf numFmtId="0" fontId="0" fillId="15" borderId="0" xfId="0" applyFill="1"/>
    <xf numFmtId="164" fontId="26" fillId="15" borderId="0" xfId="1" applyNumberFormat="1" applyFont="1" applyFill="1"/>
    <xf numFmtId="1" fontId="0" fillId="14" borderId="0" xfId="1" applyNumberFormat="1" applyFont="1" applyFill="1"/>
    <xf numFmtId="164" fontId="0" fillId="3" borderId="0" xfId="0" applyNumberFormat="1" applyFill="1"/>
    <xf numFmtId="164" fontId="0" fillId="3" borderId="0" xfId="0" applyNumberFormat="1" applyFill="1" applyAlignment="1">
      <alignment wrapText="1"/>
    </xf>
    <xf numFmtId="0" fontId="0" fillId="7" borderId="0" xfId="0" applyFill="1"/>
    <xf numFmtId="0" fontId="0" fillId="7" borderId="0" xfId="0" applyFill="1" applyAlignment="1">
      <alignment wrapText="1"/>
    </xf>
    <xf numFmtId="0" fontId="7" fillId="7" borderId="0" xfId="0" applyFont="1" applyFill="1"/>
    <xf numFmtId="0" fontId="2" fillId="9" borderId="1" xfId="0" applyFont="1" applyFill="1" applyBorder="1" applyAlignment="1">
      <alignment vertical="center" wrapText="1"/>
    </xf>
    <xf numFmtId="0" fontId="0" fillId="0" borderId="1" xfId="0" applyBorder="1"/>
    <xf numFmtId="0" fontId="2" fillId="17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 wrapText="1"/>
    </xf>
    <xf numFmtId="165" fontId="1" fillId="12" borderId="0" xfId="0" applyNumberFormat="1" applyFont="1" applyFill="1"/>
    <xf numFmtId="165" fontId="0" fillId="3" borderId="0" xfId="2" applyNumberFormat="1" applyFont="1" applyFill="1"/>
    <xf numFmtId="165" fontId="0" fillId="3" borderId="0" xfId="0" applyNumberFormat="1" applyFill="1"/>
    <xf numFmtId="164" fontId="0" fillId="3" borderId="0" xfId="2" applyNumberFormat="1" applyFont="1" applyFill="1"/>
    <xf numFmtId="166" fontId="8" fillId="0" borderId="0" xfId="0" applyNumberFormat="1" applyFont="1"/>
    <xf numFmtId="0" fontId="9" fillId="19" borderId="0" xfId="0" applyFont="1" applyFill="1" applyAlignment="1">
      <alignment horizontal="left"/>
    </xf>
    <xf numFmtId="0" fontId="0" fillId="19" borderId="0" xfId="0" applyFill="1"/>
    <xf numFmtId="0" fontId="9" fillId="19" borderId="0" xfId="0" applyFont="1" applyFill="1"/>
    <xf numFmtId="0" fontId="8" fillId="19" borderId="0" xfId="0" applyFont="1" applyFill="1"/>
    <xf numFmtId="166" fontId="8" fillId="19" borderId="0" xfId="0" applyNumberFormat="1" applyFont="1" applyFill="1"/>
    <xf numFmtId="0" fontId="30" fillId="0" borderId="0" xfId="0" applyFont="1"/>
    <xf numFmtId="0" fontId="3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3" fillId="8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0" fillId="8" borderId="0" xfId="0" applyFill="1"/>
    <xf numFmtId="0" fontId="32" fillId="0" borderId="0" xfId="0" applyFont="1"/>
    <xf numFmtId="0" fontId="29" fillId="0" borderId="0" xfId="0" applyFont="1"/>
    <xf numFmtId="164" fontId="34" fillId="12" borderId="0" xfId="0" applyNumberFormat="1" applyFont="1" applyFill="1" applyAlignment="1">
      <alignment horizontal="left" vertical="center"/>
    </xf>
    <xf numFmtId="0" fontId="19" fillId="14" borderId="0" xfId="0" applyFont="1" applyFill="1" applyAlignment="1">
      <alignment horizontal="left"/>
    </xf>
    <xf numFmtId="164" fontId="34" fillId="14" borderId="0" xfId="0" applyNumberFormat="1" applyFont="1" applyFill="1" applyAlignment="1">
      <alignment horizontal="left" vertical="center"/>
    </xf>
    <xf numFmtId="0" fontId="22" fillId="2" borderId="2" xfId="0" applyFont="1" applyFill="1" applyBorder="1" applyAlignment="1">
      <alignment vertical="center"/>
    </xf>
    <xf numFmtId="0" fontId="19" fillId="8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left" vertical="center"/>
    </xf>
    <xf numFmtId="0" fontId="12" fillId="12" borderId="0" xfId="0" applyFont="1" applyFill="1" applyAlignment="1">
      <alignment vertical="center"/>
    </xf>
    <xf numFmtId="0" fontId="12" fillId="14" borderId="0" xfId="0" applyFont="1" applyFill="1" applyAlignment="1">
      <alignment vertical="center"/>
    </xf>
    <xf numFmtId="0" fontId="35" fillId="14" borderId="0" xfId="0" applyFont="1" applyFill="1" applyAlignment="1">
      <alignment horizontal="left" vertical="center"/>
    </xf>
    <xf numFmtId="0" fontId="0" fillId="0" borderId="0" xfId="0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67"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theme="2" tint="-9.9978637043366805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2" tint="-9.9978637043366805E-2"/>
        </patternFill>
      </fill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alignment wrapText="1"/>
    </dxf>
    <dxf>
      <font>
        <i/>
      </font>
    </dxf>
    <dxf>
      <font>
        <i/>
      </font>
    </dxf>
    <dxf>
      <fill>
        <patternFill patternType="solid">
          <bgColor theme="9" tint="0.59999389629810485"/>
        </patternFill>
      </fill>
    </dxf>
    <dxf>
      <alignment wrapText="1"/>
    </dxf>
    <dxf>
      <numFmt numFmtId="165" formatCode="_-[$€-2]\ * #,##0.00_-;\-[$€-2]\ * #,##0.00_-;_-[$€-2]\ * &quot;-&quot;??_-;_-@_-"/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alignment wrapText="0"/>
    </dxf>
    <dxf>
      <alignment horizontal="center"/>
    </dxf>
    <dxf>
      <alignment wrapText="1"/>
    </dxf>
    <dxf>
      <alignment wrapText="1"/>
    </dxf>
    <dxf>
      <numFmt numFmtId="165" formatCode="_-[$€-2]\ * #,##0.00_-;\-[$€-2]\ * #,##0.00_-;_-[$€-2]\ * &quot;-&quot;??_-;_-@_-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/>
    </dxf>
    <dxf>
      <alignment wrapText="1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alignment wrapText="1"/>
    </dxf>
    <dxf>
      <alignment wrapText="1"/>
    </dxf>
    <dxf>
      <alignment wrapText="1"/>
    </dxf>
    <dxf>
      <numFmt numFmtId="164" formatCode="_-[$€-2]\ * #,##0_-;\-[$€-2]\ * #,##0_-;_-[$€-2]\ * &quot;-&quot;??_-;_-@_-"/>
    </dxf>
  </dxfs>
  <tableStyles count="0" defaultTableStyle="TableStyleMedium2" defaultPivotStyle="PivotStyleLight16"/>
  <colors>
    <mruColors>
      <color rgb="FFFF572F"/>
      <color rgb="FFFF6699"/>
      <color rgb="FF00CC99"/>
      <color rgb="FF33CCCC"/>
      <color rgb="FFFF3300"/>
      <color rgb="FFFF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'Step 1 - Projection'!$A$64</c:f>
              <c:strCache>
                <c:ptCount val="1"/>
                <c:pt idx="0">
                  <c:v>EU Structural Funds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Projection'!$B$64:$R$64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500000</c:v>
                </c:pt>
                <c:pt idx="3">
                  <c:v>3000000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318000</c:v>
                </c:pt>
                <c:pt idx="12">
                  <c:v>318000</c:v>
                </c:pt>
                <c:pt idx="13">
                  <c:v>318000</c:v>
                </c:pt>
                <c:pt idx="14">
                  <c:v>318000</c:v>
                </c:pt>
                <c:pt idx="15">
                  <c:v>318000</c:v>
                </c:pt>
                <c:pt idx="16">
                  <c:v>318000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F-4EB2-9D62-A2B01C1D4BFA}"/>
            </c:ext>
          </c:extLst>
        </c:ser>
        <c:ser>
          <c:idx val="1"/>
          <c:order val="1"/>
          <c:tx>
            <c:strRef>
              <c:f>'Step 1 - Projection'!$A$65</c:f>
              <c:strCache>
                <c:ptCount val="1"/>
                <c:pt idx="0">
                  <c:v>Municipal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Projection'!$B$65:$R$65</c:f>
              <c:numCache>
                <c:formatCode>_-[$€-2]\ * #,##0_-;\-[$€-2]\ * #,##0_-;_-[$€-2]\ * "-"??_-;_-@_-</c:formatCode>
                <c:ptCount val="17"/>
                <c:pt idx="0">
                  <c:v>7200000</c:v>
                </c:pt>
                <c:pt idx="1">
                  <c:v>10305000</c:v>
                </c:pt>
                <c:pt idx="2">
                  <c:v>12305000</c:v>
                </c:pt>
                <c:pt idx="3">
                  <c:v>12755000</c:v>
                </c:pt>
                <c:pt idx="4">
                  <c:v>11500000</c:v>
                </c:pt>
                <c:pt idx="5">
                  <c:v>20250000</c:v>
                </c:pt>
                <c:pt idx="6">
                  <c:v>11500000</c:v>
                </c:pt>
                <c:pt idx="7">
                  <c:v>10150000</c:v>
                </c:pt>
                <c:pt idx="8">
                  <c:v>9000000</c:v>
                </c:pt>
                <c:pt idx="9">
                  <c:v>6500000</c:v>
                </c:pt>
                <c:pt idx="10">
                  <c:v>6600000</c:v>
                </c:pt>
                <c:pt idx="11">
                  <c:v>10733000</c:v>
                </c:pt>
                <c:pt idx="12">
                  <c:v>10733000</c:v>
                </c:pt>
                <c:pt idx="13">
                  <c:v>10733000</c:v>
                </c:pt>
                <c:pt idx="14">
                  <c:v>10733000</c:v>
                </c:pt>
                <c:pt idx="15">
                  <c:v>10733000</c:v>
                </c:pt>
                <c:pt idx="16">
                  <c:v>10733000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F-4EB2-9D62-A2B01C1D4BFA}"/>
            </c:ext>
          </c:extLst>
        </c:ser>
        <c:ser>
          <c:idx val="2"/>
          <c:order val="2"/>
          <c:tx>
            <c:strRef>
              <c:f>'Step 1 - Projection'!$A$66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Projection'!$B$66:$R$66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F-4EB2-9D62-A2B01C1D4BFA}"/>
            </c:ext>
          </c:extLst>
        </c:ser>
        <c:ser>
          <c:idx val="3"/>
          <c:order val="3"/>
          <c:tx>
            <c:strRef>
              <c:f>'Step 1 - Projection'!$A$67</c:f>
              <c:strCache>
                <c:ptCount val="1"/>
                <c:pt idx="0">
                  <c:v>EU (H2020 CIVITAS)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Projection'!$B$67:$R$67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75000</c:v>
                </c:pt>
                <c:pt idx="7">
                  <c:v>75000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14000</c:v>
                </c:pt>
                <c:pt idx="12">
                  <c:v>14000</c:v>
                </c:pt>
                <c:pt idx="13">
                  <c:v>14000</c:v>
                </c:pt>
                <c:pt idx="14">
                  <c:v>14000</c:v>
                </c:pt>
                <c:pt idx="15">
                  <c:v>14000</c:v>
                </c:pt>
                <c:pt idx="16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AF-4EB2-9D62-A2B01C1D4BFA}"/>
            </c:ext>
          </c:extLst>
        </c:ser>
        <c:ser>
          <c:idx val="4"/>
          <c:order val="4"/>
          <c:tx>
            <c:strRef>
              <c:f>'Step 1 - Projection'!$A$68</c:f>
              <c:strCache>
                <c:ptCount val="1"/>
                <c:pt idx="0">
                  <c:v>National climate mitigation fund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Projection'!$B$68:$R$68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7500000</c:v>
                </c:pt>
                <c:pt idx="8">
                  <c:v>7500000</c:v>
                </c:pt>
                <c:pt idx="9">
                  <c:v>0</c:v>
                </c:pt>
                <c:pt idx="10">
                  <c:v>0</c:v>
                </c:pt>
                <c:pt idx="11">
                  <c:v>1364000</c:v>
                </c:pt>
                <c:pt idx="12">
                  <c:v>1364000</c:v>
                </c:pt>
                <c:pt idx="13">
                  <c:v>1364000</c:v>
                </c:pt>
                <c:pt idx="14">
                  <c:v>1364000</c:v>
                </c:pt>
                <c:pt idx="15">
                  <c:v>1364000</c:v>
                </c:pt>
                <c:pt idx="16">
                  <c:v>1364000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AF-4EB2-9D62-A2B01C1D4BFA}"/>
            </c:ext>
          </c:extLst>
        </c:ser>
        <c:ser>
          <c:idx val="5"/>
          <c:order val="5"/>
          <c:tx>
            <c:strRef>
              <c:f>'Step 1 - Projection'!$A$69</c:f>
              <c:strCache>
                <c:ptCount val="1"/>
                <c:pt idx="0">
                  <c:v>EU URBACT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Projection'!$B$69:$R$69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36000</c:v>
                </c:pt>
                <c:pt idx="8">
                  <c:v>14000</c:v>
                </c:pt>
                <c:pt idx="9">
                  <c:v>0</c:v>
                </c:pt>
                <c:pt idx="10">
                  <c:v>0</c:v>
                </c:pt>
                <c:pt idx="11">
                  <c:v>5000</c:v>
                </c:pt>
                <c:pt idx="12">
                  <c:v>5000</c:v>
                </c:pt>
                <c:pt idx="13">
                  <c:v>5000</c:v>
                </c:pt>
                <c:pt idx="14">
                  <c:v>5000</c:v>
                </c:pt>
                <c:pt idx="15">
                  <c:v>5000</c:v>
                </c:pt>
                <c:pt idx="16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AF-4EB2-9D62-A2B01C1D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4291712"/>
        <c:axId val="574293024"/>
      </c:barChart>
      <c:lineChart>
        <c:grouping val="standard"/>
        <c:varyColors val="0"/>
        <c:ser>
          <c:idx val="6"/>
          <c:order val="6"/>
          <c:tx>
            <c:strRef>
              <c:f>'Step 1 - Projection'!$A$70</c:f>
              <c:strCache>
                <c:ptCount val="1"/>
                <c:pt idx="0">
                  <c:v>Municipal budget - tourism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Projection'!$B$70:$R$70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500000</c:v>
                </c:pt>
                <c:pt idx="5">
                  <c:v>500000</c:v>
                </c:pt>
                <c:pt idx="6">
                  <c:v>750000</c:v>
                </c:pt>
                <c:pt idx="7">
                  <c:v>750000</c:v>
                </c:pt>
                <c:pt idx="8">
                  <c:v>750000</c:v>
                </c:pt>
                <c:pt idx="9">
                  <c:v>750000</c:v>
                </c:pt>
                <c:pt idx="10">
                  <c:v>0</c:v>
                </c:pt>
                <c:pt idx="11">
                  <c:v>364000</c:v>
                </c:pt>
                <c:pt idx="12">
                  <c:v>364000</c:v>
                </c:pt>
                <c:pt idx="13">
                  <c:v>364000</c:v>
                </c:pt>
                <c:pt idx="14">
                  <c:v>364000</c:v>
                </c:pt>
                <c:pt idx="15">
                  <c:v>364000</c:v>
                </c:pt>
                <c:pt idx="16">
                  <c:v>364000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AF-4EB2-9D62-A2B01C1D4BFA}"/>
            </c:ext>
          </c:extLst>
        </c:ser>
        <c:ser>
          <c:idx val="7"/>
          <c:order val="7"/>
          <c:tx>
            <c:strRef>
              <c:f>'Step 1 - Projection'!$A$71</c:f>
              <c:strCache>
                <c:ptCount val="1"/>
                <c:pt idx="0">
                  <c:v>Grand Total</c:v>
                </c:pt>
              </c:strCache>
            </c:strRef>
          </c:tx>
          <c:spPr>
            <a:ln w="28575" cap="rnd">
              <a:solidFill>
                <a:srgbClr val="FF572F"/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Projection'!$B$71:$R$71</c:f>
              <c:numCache>
                <c:formatCode>_-[$€-2]\ * #,##0_-;\-[$€-2]\ * #,##0_-;_-[$€-2]\ * "-"??_-;_-@_-</c:formatCode>
                <c:ptCount val="17"/>
                <c:pt idx="0">
                  <c:v>7200000</c:v>
                </c:pt>
                <c:pt idx="1">
                  <c:v>10305000</c:v>
                </c:pt>
                <c:pt idx="2">
                  <c:v>12805000</c:v>
                </c:pt>
                <c:pt idx="3">
                  <c:v>15755000</c:v>
                </c:pt>
                <c:pt idx="4">
                  <c:v>12000000</c:v>
                </c:pt>
                <c:pt idx="5">
                  <c:v>20750000</c:v>
                </c:pt>
                <c:pt idx="6">
                  <c:v>12325000</c:v>
                </c:pt>
                <c:pt idx="7">
                  <c:v>18511000</c:v>
                </c:pt>
                <c:pt idx="8">
                  <c:v>17264000</c:v>
                </c:pt>
                <c:pt idx="9">
                  <c:v>7250000</c:v>
                </c:pt>
                <c:pt idx="10">
                  <c:v>6600000</c:v>
                </c:pt>
                <c:pt idx="11">
                  <c:v>12797000</c:v>
                </c:pt>
                <c:pt idx="12">
                  <c:v>12797000</c:v>
                </c:pt>
                <c:pt idx="13">
                  <c:v>12797000</c:v>
                </c:pt>
                <c:pt idx="14">
                  <c:v>12797000</c:v>
                </c:pt>
                <c:pt idx="15">
                  <c:v>12797000</c:v>
                </c:pt>
                <c:pt idx="16">
                  <c:v>12797000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AF-4EB2-9D62-A2B01C1D4BFA}"/>
            </c:ext>
          </c:extLst>
        </c:ser>
        <c:ser>
          <c:idx val="11"/>
          <c:order val="11"/>
          <c:tx>
            <c:strRef>
              <c:f>'Step 1 - Projection'!#REF!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AF-4EB2-9D62-A2B01C1D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291712"/>
        <c:axId val="574293024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'Step 1 - Projection'!$A$72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'Step 1 - Projection'!$B$72:$R$72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AAF-4EB2-9D62-A2B01C1D4BFA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Projection'!$A$73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Projection'!$B$73:$R$73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AAF-4EB2-9D62-A2B01C1D4BFA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Projection'!$A$74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Projection'!$B$74:$R$74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AAF-4EB2-9D62-A2B01C1D4BFA}"/>
                  </c:ext>
                </c:extLst>
              </c15:ser>
            </c15:filteredLineSeries>
          </c:ext>
        </c:extLst>
      </c:lineChart>
      <c:catAx>
        <c:axId val="57429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293024"/>
        <c:crosses val="autoZero"/>
        <c:auto val="1"/>
        <c:lblAlgn val="ctr"/>
        <c:lblOffset val="100"/>
        <c:noMultiLvlLbl val="0"/>
      </c:catAx>
      <c:valAx>
        <c:axId val="57429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29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6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[SUMP_PLUS_FFTT_EXAMPLE_2023-03-23.xlsx]Step 1 - Projection!PivotTable3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rgbClr val="FFFF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rgbClr val="FFC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'Step 1 - Projection'!$B$77:$B$78</c:f>
              <c:strCache>
                <c:ptCount val="1"/>
                <c:pt idx="0">
                  <c:v>Highways network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Projection'!$B$79:$B$89</c:f>
              <c:numCache>
                <c:formatCode>_-[$€-2]\ * #,##0_-;\-[$€-2]\ * #,##0_-;_-[$€-2]\ * "-"??_-;_-@_-</c:formatCode>
                <c:ptCount val="11"/>
                <c:pt idx="0">
                  <c:v>3000000</c:v>
                </c:pt>
                <c:pt idx="1">
                  <c:v>6000000</c:v>
                </c:pt>
                <c:pt idx="2">
                  <c:v>8500000</c:v>
                </c:pt>
                <c:pt idx="3">
                  <c:v>11000000</c:v>
                </c:pt>
                <c:pt idx="4">
                  <c:v>6000000</c:v>
                </c:pt>
                <c:pt idx="5">
                  <c:v>10500000</c:v>
                </c:pt>
                <c:pt idx="6">
                  <c:v>8000000</c:v>
                </c:pt>
                <c:pt idx="7">
                  <c:v>1000000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D-478D-BC56-996FBD1F694C}"/>
            </c:ext>
          </c:extLst>
        </c:ser>
        <c:ser>
          <c:idx val="1"/>
          <c:order val="1"/>
          <c:tx>
            <c:strRef>
              <c:f>'Step 1 - Projection'!$C$77:$C$78</c:f>
              <c:strCache>
                <c:ptCount val="1"/>
                <c:pt idx="0">
                  <c:v>Planning &amp; Implementation Capacity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Projection'!$C$79:$C$89</c:f>
              <c:numCache>
                <c:formatCode>_-[$€-2]\ * #,##0_-;\-[$€-2]\ * #,##0_-;_-[$€-2]\ * "-"??_-;_-@_-</c:formatCode>
                <c:ptCount val="11"/>
                <c:pt idx="6">
                  <c:v>75000</c:v>
                </c:pt>
                <c:pt idx="7">
                  <c:v>75000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D-478D-BC56-996FBD1F694C}"/>
            </c:ext>
          </c:extLst>
        </c:ser>
        <c:ser>
          <c:idx val="2"/>
          <c:order val="2"/>
          <c:tx>
            <c:strRef>
              <c:f>'Step 1 - Projection'!$D$77:$D$78</c:f>
              <c:strCache>
                <c:ptCount val="1"/>
                <c:pt idx="0">
                  <c:v>Public Transport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Projection'!$D$79:$D$89</c:f>
              <c:numCache>
                <c:formatCode>_-[$€-2]\ * #,##0_-;\-[$€-2]\ * #,##0_-;_-[$€-2]\ * "-"??_-;_-@_-</c:formatCode>
                <c:ptCount val="11"/>
                <c:pt idx="0">
                  <c:v>4000000</c:v>
                </c:pt>
                <c:pt idx="1">
                  <c:v>3505000</c:v>
                </c:pt>
                <c:pt idx="2">
                  <c:v>3505000</c:v>
                </c:pt>
                <c:pt idx="3">
                  <c:v>4505000</c:v>
                </c:pt>
                <c:pt idx="4">
                  <c:v>4500000</c:v>
                </c:pt>
                <c:pt idx="5">
                  <c:v>9000000</c:v>
                </c:pt>
                <c:pt idx="6">
                  <c:v>3500000</c:v>
                </c:pt>
                <c:pt idx="7">
                  <c:v>16150000</c:v>
                </c:pt>
                <c:pt idx="8">
                  <c:v>15500000</c:v>
                </c:pt>
                <c:pt idx="9">
                  <c:v>5500000</c:v>
                </c:pt>
                <c:pt idx="10">
                  <c:v>6600000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D-478D-BC56-996FBD1F694C}"/>
            </c:ext>
          </c:extLst>
        </c:ser>
        <c:ser>
          <c:idx val="3"/>
          <c:order val="3"/>
          <c:tx>
            <c:strRef>
              <c:f>'Step 1 - Projection'!$E$77:$E$78</c:f>
              <c:strCache>
                <c:ptCount val="1"/>
                <c:pt idx="0">
                  <c:v>Walking and cycling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Projection'!$E$79:$E$89</c:f>
              <c:numCache>
                <c:formatCode>_-[$€-2]\ * #,##0_-;\-[$€-2]\ * #,##0_-;_-[$€-2]\ * "-"??_-;_-@_-</c:formatCode>
                <c:ptCount val="11"/>
                <c:pt idx="0">
                  <c:v>200000</c:v>
                </c:pt>
                <c:pt idx="1">
                  <c:v>800000</c:v>
                </c:pt>
                <c:pt idx="2">
                  <c:v>800000</c:v>
                </c:pt>
                <c:pt idx="3">
                  <c:v>250000</c:v>
                </c:pt>
                <c:pt idx="4">
                  <c:v>1500000</c:v>
                </c:pt>
                <c:pt idx="5">
                  <c:v>1250000</c:v>
                </c:pt>
                <c:pt idx="6">
                  <c:v>750000</c:v>
                </c:pt>
                <c:pt idx="7">
                  <c:v>1286000</c:v>
                </c:pt>
                <c:pt idx="8">
                  <c:v>1764000</c:v>
                </c:pt>
                <c:pt idx="9">
                  <c:v>1750000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CD-478D-BC56-996FBD1F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069752"/>
        <c:axId val="728070080"/>
      </c:lineChart>
      <c:catAx>
        <c:axId val="728069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070080"/>
        <c:crosses val="autoZero"/>
        <c:auto val="1"/>
        <c:lblAlgn val="ctr"/>
        <c:lblOffset val="100"/>
        <c:noMultiLvlLbl val="0"/>
      </c:catAx>
      <c:valAx>
        <c:axId val="72807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069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accent5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[SUMP_PLUS_FFTT_EXAMPLE_2023-03-23.xlsx]Step 1 - Projection!PivotTable2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Funding by measure sub-category (2014-2024)</a:t>
            </a:r>
          </a:p>
        </c:rich>
      </c:tx>
      <c:layout>
        <c:manualLayout>
          <c:xMode val="edge"/>
          <c:yMode val="edge"/>
          <c:x val="1.30033595800525E-2"/>
          <c:y val="8.0590446341818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5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5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5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2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2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rgbClr val="FF572F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33CCCC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6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4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4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'Step 1 - Projection'!$U$48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D3-402E-BC55-B046B4809459}"/>
              </c:ext>
            </c:extLst>
          </c:dPt>
          <c:dPt>
            <c:idx val="1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0D3-402E-BC55-B046B48094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D3-402E-BC55-B046B4809459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0D3-402E-BC55-B046B4809459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D3-402E-BC55-B046B4809459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0D3-402E-BC55-B046B480945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D3-402E-BC55-B046B480945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0D3-402E-BC55-B046B4809459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0D3-402E-BC55-B046B480945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60D3-402E-BC55-B046B480945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0D3-402E-BC55-B046B480945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60D3-402E-BC55-B046B480945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0D3-402E-BC55-B046B480945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0D3-402E-BC55-B046B480945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0D3-402E-BC55-B046B480945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0D3-402E-BC55-B046B480945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0D3-402E-BC55-B046B480945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0D3-402E-BC55-B046B480945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0D3-402E-BC55-B046B480945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28EE-42F8-AF04-735EB0CB20CA}"/>
              </c:ext>
            </c:extLst>
          </c:dPt>
          <c:cat>
            <c:multiLvlStrRef>
              <c:f>'Step 1 - Projection'!$T$49:$T$63</c:f>
              <c:multiLvlStrCache>
                <c:ptCount val="10"/>
                <c:lvl>
                  <c:pt idx="0">
                    <c:v>Highways works</c:v>
                  </c:pt>
                  <c:pt idx="1">
                    <c:v>Intelligent Traffic Management</c:v>
                  </c:pt>
                  <c:pt idx="2">
                    <c:v>SUMP Implementation Planning</c:v>
                  </c:pt>
                  <c:pt idx="3">
                    <c:v>Bus Rapid Transit (BRT) </c:v>
                  </c:pt>
                  <c:pt idx="4">
                    <c:v>Bus station and stops enhancements</c:v>
                  </c:pt>
                  <c:pt idx="5">
                    <c:v>Inclusivity &amp; accessibility</c:v>
                  </c:pt>
                  <c:pt idx="6">
                    <c:v>Public Transport operational subsidies</c:v>
                  </c:pt>
                  <c:pt idx="7">
                    <c:v>Zero Carbon Bus Fleet</c:v>
                  </c:pt>
                  <c:pt idx="8">
                    <c:v>Walking and cycling networks</c:v>
                  </c:pt>
                  <c:pt idx="9">
                    <c:v>Living Streets</c:v>
                  </c:pt>
                </c:lvl>
                <c:lvl>
                  <c:pt idx="0">
                    <c:v>Highways network</c:v>
                  </c:pt>
                  <c:pt idx="2">
                    <c:v>Planning &amp; Implementation Capacity</c:v>
                  </c:pt>
                  <c:pt idx="3">
                    <c:v>Public Transport</c:v>
                  </c:pt>
                  <c:pt idx="8">
                    <c:v>Walking and cycling</c:v>
                  </c:pt>
                </c:lvl>
              </c:multiLvlStrCache>
            </c:multiLvlStrRef>
          </c:cat>
          <c:val>
            <c:numRef>
              <c:f>'Step 1 - Projection'!$U$49:$U$63</c:f>
              <c:numCache>
                <c:formatCode>_-[$€-2]\ * #,##0_-;\-[$€-2]\ * #,##0_-;_-[$€-2]\ * "-"??_-;_-@_-</c:formatCode>
                <c:ptCount val="10"/>
                <c:pt idx="0">
                  <c:v>51500000</c:v>
                </c:pt>
                <c:pt idx="1">
                  <c:v>2500000</c:v>
                </c:pt>
                <c:pt idx="2">
                  <c:v>150000</c:v>
                </c:pt>
                <c:pt idx="3">
                  <c:v>2100000</c:v>
                </c:pt>
                <c:pt idx="4">
                  <c:v>150000</c:v>
                </c:pt>
                <c:pt idx="5">
                  <c:v>15000</c:v>
                </c:pt>
                <c:pt idx="6">
                  <c:v>53000000</c:v>
                </c:pt>
                <c:pt idx="7">
                  <c:v>21000000</c:v>
                </c:pt>
                <c:pt idx="8">
                  <c:v>8300000</c:v>
                </c:pt>
                <c:pt idx="9">
                  <c:v>2050000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3-402E-BC55-B046B4809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66698791332503"/>
          <c:y val="1.1081513557891758E-2"/>
          <c:w val="0.4227316138335821"/>
          <c:h val="0.949822386793542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[SUMP_PLUS_FFTT_EXAMPLE_2023-03-23.xlsx]Step 1 - Projection!PivotTable5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Proportion</a:t>
            </a:r>
            <a:r>
              <a:rPr lang="en-US" baseline="0"/>
              <a:t> of funding by sources 2014-2022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1.7240999199729157E-2"/>
          <c:y val="0.11934966462525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5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5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rgbClr val="00B05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'Step 1 - Projection'!$X$48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076-4344-9A63-188A01D03C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6-4344-9A63-188A01D03C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6-4344-9A63-188A01D03C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76-4344-9A63-188A01D03C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076-4344-9A63-188A01D03C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4F-4680-B597-1CACF525019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6-4344-9A63-188A01D03C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076-4344-9A63-188A01D03C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76-4344-9A63-188A01D03C9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076-4344-9A63-188A01D03C9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14F-4680-B597-1CACF525019A}"/>
              </c:ext>
            </c:extLst>
          </c:dPt>
          <c:cat>
            <c:strRef>
              <c:f>'Step 1 - Projection'!$W$49:$W$56</c:f>
              <c:strCache>
                <c:ptCount val="7"/>
                <c:pt idx="0">
                  <c:v>EU Structural Funds</c:v>
                </c:pt>
                <c:pt idx="1">
                  <c:v>Municipal budget</c:v>
                </c:pt>
                <c:pt idx="2">
                  <c:v>(blank)</c:v>
                </c:pt>
                <c:pt idx="3">
                  <c:v>EU (H2020 CIVITAS)</c:v>
                </c:pt>
                <c:pt idx="4">
                  <c:v>National climate mitigation fund</c:v>
                </c:pt>
                <c:pt idx="5">
                  <c:v>EU URBACT</c:v>
                </c:pt>
                <c:pt idx="6">
                  <c:v>Municipal budget - tourism</c:v>
                </c:pt>
              </c:strCache>
            </c:strRef>
          </c:cat>
          <c:val>
            <c:numRef>
              <c:f>'Step 1 - Projection'!$X$49:$X$56</c:f>
              <c:numCache>
                <c:formatCode>_-[$€-2]\ * #,##0_-;\-[$€-2]\ * #,##0_-;_-[$€-2]\ * "-"??_-;_-@_-</c:formatCode>
                <c:ptCount val="7"/>
                <c:pt idx="0">
                  <c:v>3500000</c:v>
                </c:pt>
                <c:pt idx="1">
                  <c:v>118065000</c:v>
                </c:pt>
                <c:pt idx="2">
                  <c:v>0</c:v>
                </c:pt>
                <c:pt idx="3">
                  <c:v>150000</c:v>
                </c:pt>
                <c:pt idx="4">
                  <c:v>15000000</c:v>
                </c:pt>
                <c:pt idx="5">
                  <c:v>50000</c:v>
                </c:pt>
                <c:pt idx="6">
                  <c:v>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6-4344-9A63-188A01D03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500605574316848"/>
          <c:y val="4.4477252843394571E-2"/>
          <c:w val="0.36429370937122918"/>
          <c:h val="0.91970071449402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Comparison of target</a:t>
            </a:r>
            <a:r>
              <a:rPr lang="en-US" sz="1200" baseline="0"/>
              <a:t> annual funding per funding source</a:t>
            </a:r>
            <a:endParaRPr lang="en-US" sz="1200"/>
          </a:p>
        </c:rich>
      </c:tx>
      <c:layout>
        <c:manualLayout>
          <c:xMode val="edge"/>
          <c:yMode val="edge"/>
          <c:x val="1.6232576662684194E-2"/>
          <c:y val="2.0075279664189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'Step 2 - Funding overview'!$W$62</c:f>
              <c:strCache>
                <c:ptCount val="1"/>
                <c:pt idx="0">
                  <c:v>Funding amount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2 - Funding overview'!$X$61:$AQ$61</c:f>
              <c:strCache>
                <c:ptCount val="20"/>
                <c:pt idx="0">
                  <c:v>EU </c:v>
                </c:pt>
                <c:pt idx="1">
                  <c:v>National Climate Fund</c:v>
                </c:pt>
                <c:pt idx="2">
                  <c:v>National 2</c:v>
                </c:pt>
                <c:pt idx="4">
                  <c:v>Bonds</c:v>
                </c:pt>
                <c:pt idx="5">
                  <c:v>Loans</c:v>
                </c:pt>
                <c:pt idx="7">
                  <c:v>Land value capture/ developer contributions</c:v>
                </c:pt>
                <c:pt idx="8">
                  <c:v>Direct provision     (in-kind)</c:v>
                </c:pt>
                <c:pt idx="9">
                  <c:v>Development standards</c:v>
                </c:pt>
                <c:pt idx="11">
                  <c:v>Employer direct provision </c:v>
                </c:pt>
                <c:pt idx="12">
                  <c:v>Mobility service provider</c:v>
                </c:pt>
                <c:pt idx="14">
                  <c:v>Congestion charges/ UVARs</c:v>
                </c:pt>
                <c:pt idx="15">
                  <c:v>Parking charges</c:v>
                </c:pt>
                <c:pt idx="16">
                  <c:v>Business subscriptions &amp; fares</c:v>
                </c:pt>
                <c:pt idx="17">
                  <c:v>Personal subscriptions &amp; fares</c:v>
                </c:pt>
                <c:pt idx="18">
                  <c:v>Advertising</c:v>
                </c:pt>
                <c:pt idx="19">
                  <c:v>Local taxation</c:v>
                </c:pt>
              </c:strCache>
            </c:strRef>
          </c:cat>
          <c:val>
            <c:numRef>
              <c:f>'Step 2 - Funding overview'!$X$62:$AQ$62</c:f>
              <c:numCache>
                <c:formatCode>_-[$€-2]\ * #,##0_-;\-[$€-2]\ * #,##0_-;_-[$€-2]\ * "-"??_-;_-@_-</c:formatCode>
                <c:ptCount val="20"/>
                <c:pt idx="0">
                  <c:v>300000</c:v>
                </c:pt>
                <c:pt idx="1">
                  <c:v>500000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100000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250000</c:v>
                </c:pt>
                <c:pt idx="16">
                  <c:v>0</c:v>
                </c:pt>
                <c:pt idx="17">
                  <c:v>0</c:v>
                </c:pt>
                <c:pt idx="18">
                  <c:v>166666.66666666666</c:v>
                </c:pt>
                <c:pt idx="19">
                  <c:v>11000000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9-4C8D-9A5F-3174B4EAB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2877712"/>
        <c:axId val="772874472"/>
      </c:barChart>
      <c:catAx>
        <c:axId val="77287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874472"/>
        <c:crosses val="autoZero"/>
        <c:auto val="1"/>
        <c:lblAlgn val="ctr"/>
        <c:lblOffset val="100"/>
        <c:noMultiLvlLbl val="0"/>
      </c:catAx>
      <c:valAx>
        <c:axId val="772874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87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Comparison of historic and planned funding allocations</a:t>
            </a:r>
            <a:r>
              <a:rPr lang="en-GB" baseline="0"/>
              <a:t> (%)</a:t>
            </a:r>
            <a:endParaRPr lang="en-GB"/>
          </a:p>
        </c:rich>
      </c:tx>
      <c:layout>
        <c:manualLayout>
          <c:xMode val="edge"/>
          <c:yMode val="edge"/>
          <c:x val="1.1253913443914328E-2"/>
          <c:y val="2.000588624632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'Step 2 - Funding overview'!$B$61</c:f>
              <c:strCache>
                <c:ptCount val="1"/>
                <c:pt idx="0">
                  <c:v>Historic average % funding per 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2 - Funding overview'!$A$62:$A$72</c:f>
              <c:strCache>
                <c:ptCount val="11"/>
                <c:pt idx="0">
                  <c:v>Bus Rapid Transit (BRT) </c:v>
                </c:pt>
                <c:pt idx="1">
                  <c:v>Bus station and stops enhancements</c:v>
                </c:pt>
                <c:pt idx="2">
                  <c:v>Highways works</c:v>
                </c:pt>
                <c:pt idx="3">
                  <c:v>Inclusivity &amp; accessibility</c:v>
                </c:pt>
                <c:pt idx="4">
                  <c:v>Intelligent Traffic Management</c:v>
                </c:pt>
                <c:pt idx="5">
                  <c:v>Walking and cycling networks</c:v>
                </c:pt>
                <c:pt idx="6">
                  <c:v>SUMP Implementation Planning</c:v>
                </c:pt>
                <c:pt idx="7">
                  <c:v>Public Transport operational subsidies</c:v>
                </c:pt>
                <c:pt idx="8">
                  <c:v>Zero Carbon Bus Fleet</c:v>
                </c:pt>
                <c:pt idx="9">
                  <c:v>Living Streets</c:v>
                </c:pt>
                <c:pt idx="10">
                  <c:v>Active mobility to BRT</c:v>
                </c:pt>
              </c:strCache>
            </c:strRef>
          </c:cat>
          <c:val>
            <c:numRef>
              <c:f>'Step 2 - Funding overview'!$B$62:$B$72</c:f>
              <c:numCache>
                <c:formatCode>0.0</c:formatCode>
                <c:ptCount val="11"/>
                <c:pt idx="0">
                  <c:v>1.4918481156537491</c:v>
                </c:pt>
                <c:pt idx="1">
                  <c:v>0.1065605796895535</c:v>
                </c:pt>
                <c:pt idx="2">
                  <c:v>36.585799026746699</c:v>
                </c:pt>
                <c:pt idx="3">
                  <c:v>1.065605796895535E-2</c:v>
                </c:pt>
                <c:pt idx="4">
                  <c:v>1.7760096614925582</c:v>
                </c:pt>
                <c:pt idx="5">
                  <c:v>5.8963520761552939</c:v>
                </c:pt>
                <c:pt idx="6">
                  <c:v>0.1065605796895535</c:v>
                </c:pt>
                <c:pt idx="7">
                  <c:v>37.651404823642238</c:v>
                </c:pt>
                <c:pt idx="8">
                  <c:v>14.91848115653749</c:v>
                </c:pt>
                <c:pt idx="9">
                  <c:v>1.4563279224238976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6-4B93-8FE8-5E98F619CE94}"/>
            </c:ext>
          </c:extLst>
        </c:ser>
        <c:ser>
          <c:idx val="1"/>
          <c:order val="1"/>
          <c:tx>
            <c:strRef>
              <c:f>'Step 2 - Funding overview'!$C$61</c:f>
              <c:strCache>
                <c:ptCount val="1"/>
                <c:pt idx="0">
                  <c:v>Planned average % funding per year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'Step 2 - Funding overview'!$A$62:$A$72</c:f>
              <c:strCache>
                <c:ptCount val="11"/>
                <c:pt idx="0">
                  <c:v>Bus Rapid Transit (BRT) </c:v>
                </c:pt>
                <c:pt idx="1">
                  <c:v>Bus station and stops enhancements</c:v>
                </c:pt>
                <c:pt idx="2">
                  <c:v>Highways works</c:v>
                </c:pt>
                <c:pt idx="3">
                  <c:v>Inclusivity &amp; accessibility</c:v>
                </c:pt>
                <c:pt idx="4">
                  <c:v>Intelligent Traffic Management</c:v>
                </c:pt>
                <c:pt idx="5">
                  <c:v>Walking and cycling networks</c:v>
                </c:pt>
                <c:pt idx="6">
                  <c:v>SUMP Implementation Planning</c:v>
                </c:pt>
                <c:pt idx="7">
                  <c:v>Public Transport operational subsidies</c:v>
                </c:pt>
                <c:pt idx="8">
                  <c:v>Zero Carbon Bus Fleet</c:v>
                </c:pt>
                <c:pt idx="9">
                  <c:v>Living Streets</c:v>
                </c:pt>
                <c:pt idx="10">
                  <c:v>Active mobility to BRT</c:v>
                </c:pt>
              </c:strCache>
            </c:strRef>
          </c:cat>
          <c:val>
            <c:numRef>
              <c:f>'Step 2 - Funding overview'!$C$62:$C$72</c:f>
              <c:numCache>
                <c:formatCode>0.0</c:formatCode>
                <c:ptCount val="11"/>
                <c:pt idx="0">
                  <c:v>32.42299543583988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11.46028178077067</c:v>
                </c:pt>
                <c:pt idx="6">
                  <c:v>0</c:v>
                </c:pt>
                <c:pt idx="7">
                  <c:v>53.622646165357274</c:v>
                </c:pt>
                <c:pt idx="8">
                  <c:v>0</c:v>
                </c:pt>
                <c:pt idx="9">
                  <c:v>0</c:v>
                </c:pt>
                <c:pt idx="10">
                  <c:v>2.4940766180321736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6-4B93-8FE8-5E98F619C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2247336"/>
        <c:axId val="702245896"/>
      </c:barChart>
      <c:catAx>
        <c:axId val="702247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245896"/>
        <c:crosses val="autoZero"/>
        <c:auto val="1"/>
        <c:lblAlgn val="ctr"/>
        <c:lblOffset val="100"/>
        <c:noMultiLvlLbl val="0"/>
      </c:catAx>
      <c:valAx>
        <c:axId val="702245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24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19050</xdr:colOff>
      <xdr:row>3</xdr:row>
      <xdr:rowOff>167680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1FCC0-48D4-44E9-A13D-F349E99F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7429500" cy="102493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190499</xdr:rowOff>
    </xdr:from>
    <xdr:to>
      <xdr:col>3</xdr:col>
      <xdr:colOff>113330</xdr:colOff>
      <xdr:row>19</xdr:row>
      <xdr:rowOff>9524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9321C395-EB43-4CA1-8413-79A21CD8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905249"/>
          <a:ext cx="1323005" cy="390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138114</xdr:colOff>
      <xdr:row>11</xdr:row>
      <xdr:rowOff>142875</xdr:rowOff>
    </xdr:from>
    <xdr:to>
      <xdr:col>12</xdr:col>
      <xdr:colOff>477488</xdr:colOff>
      <xdr:row>18</xdr:row>
      <xdr:rowOff>145296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C16F40-20EB-44A2-34F5-69D0361CB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9364" y="2905125"/>
          <a:ext cx="1558574" cy="1335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3</xdr:row>
      <xdr:rowOff>0</xdr:rowOff>
    </xdr:from>
    <xdr:to>
      <xdr:col>15</xdr:col>
      <xdr:colOff>1</xdr:colOff>
      <xdr:row>23</xdr:row>
      <xdr:rowOff>179294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4011496-33A0-4F2F-B40F-CD44D8B67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5601</xdr:colOff>
      <xdr:row>25</xdr:row>
      <xdr:rowOff>200585</xdr:rowOff>
    </xdr:from>
    <xdr:to>
      <xdr:col>15</xdr:col>
      <xdr:colOff>11206</xdr:colOff>
      <xdr:row>44</xdr:row>
      <xdr:rowOff>179294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2352E-88F9-4DDB-B35F-95F1C1673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11205</xdr:colOff>
      <xdr:row>17</xdr:row>
      <xdr:rowOff>0</xdr:rowOff>
    </xdr:from>
    <xdr:to>
      <xdr:col>23</xdr:col>
      <xdr:colOff>0</xdr:colOff>
      <xdr:row>44</xdr:row>
      <xdr:rowOff>179293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1C91E2-C8BD-4A77-80C9-76F89F8A5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1383925</xdr:colOff>
      <xdr:row>1</xdr:row>
      <xdr:rowOff>208429</xdr:rowOff>
    </xdr:from>
    <xdr:to>
      <xdr:col>23</xdr:col>
      <xdr:colOff>11206</xdr:colOff>
      <xdr:row>16</xdr:row>
      <xdr:rowOff>15688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D6F5A73-B4D1-4380-84ED-CED22F403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37</xdr:row>
      <xdr:rowOff>114300</xdr:rowOff>
    </xdr:to>
    <xdr:sp macro="" textlink="">
      <xdr:nvSpPr>
        <xdr:cNvPr id="3073" name="AutoShape 1" descr="Bolt logo">
          <a:extLst>
            <a:ext uri="{FF2B5EF4-FFF2-40B4-BE49-F238E27FC236}">
              <a16:creationId xmlns:a16="http://schemas.microsoft.com/office/drawing/2014/main" id="{1A6E3D11-9144-428F-A643-52574613551D}"/>
            </a:ext>
          </a:extLst>
        </xdr:cNvPr>
        <xdr:cNvSpPr>
          <a:spLocks noChangeAspect="1" noChangeArrowheads="1"/>
        </xdr:cNvSpPr>
      </xdr:nvSpPr>
      <xdr:spPr bwMode="auto">
        <a:xfrm>
          <a:off x="20869275" y="1304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1485900</xdr:colOff>
      <xdr:row>37</xdr:row>
      <xdr:rowOff>184054</xdr:rowOff>
    </xdr:from>
    <xdr:to>
      <xdr:col>33</xdr:col>
      <xdr:colOff>5042</xdr:colOff>
      <xdr:row>57</xdr:row>
      <xdr:rowOff>169767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AAF1E3-F8CB-745B-F03A-26EE52C2C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930087</xdr:colOff>
      <xdr:row>38</xdr:row>
      <xdr:rowOff>1120</xdr:rowOff>
    </xdr:from>
    <xdr:to>
      <xdr:col>22</xdr:col>
      <xdr:colOff>11206</xdr:colOff>
      <xdr:row>57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1525F1-1034-8255-3321-DE3A091B7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2637037038" createdVersion="8" refreshedVersion="8" minRefreshableVersion="3" recordCount="46" xr:uid="{322D1456-DB6C-4C60-939F-DBDB4B81FE49}">
  <cacheSource type="worksheet">
    <worksheetSource ref="A4:O50" sheet="Step 3 - Measure Tracker"/>
  </cacheSource>
  <cacheFields count="15">
    <cacheField name="Category" numFmtId="0">
      <sharedItems count="6">
        <s v="Highways network"/>
        <s v="Planning &amp; Implementation Capacity"/>
        <s v="Public Transport"/>
        <s v="Walking and cycling"/>
        <s v="Sustainable mobility campaigns"/>
        <s v="Shared mobility"/>
      </sharedItems>
    </cacheField>
    <cacheField name="Sub-category" numFmtId="0">
      <sharedItems count="30">
        <s v="Intelligent Traffic Management"/>
        <s v="Highways works"/>
        <s v="SUMP Implementation Planning"/>
        <s v="Public Transport operational subsidies"/>
        <s v="Inclusivity &amp; accessibility"/>
        <s v="Zero Carbon Bus Fleet"/>
        <s v="Bus station and stops enhancements"/>
        <s v="Bus Rapid Transit (BRT) "/>
        <s v="Active mobility to BRT"/>
        <s v="Living Streets"/>
        <s v="Walking and cycling networks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</sharedItems>
    </cacheField>
    <cacheField name="Programme" numFmtId="0">
      <sharedItems containsBlank="1"/>
    </cacheField>
    <cacheField name="Measure" numFmtId="0">
      <sharedItems containsBlank="1"/>
    </cacheField>
    <cacheField name="Activity / Funding source" numFmtId="0">
      <sharedItems containsBlank="1"/>
    </cacheField>
    <cacheField name="Package/cluster" numFmtId="0">
      <sharedItems containsBlank="1"/>
    </cacheField>
    <cacheField name="Status / priority" numFmtId="0">
      <sharedItems containsBlank="1"/>
    </cacheField>
    <cacheField name="Status (2023)" numFmtId="0">
      <sharedItems containsBlank="1"/>
    </cacheField>
    <cacheField name="Responsibility" numFmtId="0">
      <sharedItems containsBlank="1"/>
    </cacheField>
    <cacheField name="TOTAL funding" numFmtId="0">
      <sharedItems containsString="0" containsBlank="1" containsNumber="1" containsInteger="1" minValue="0" maxValue="53000000"/>
    </cacheField>
    <cacheField name="Funding source" numFmtId="0">
      <sharedItems containsBlank="1"/>
    </cacheField>
    <cacheField name="Funding purpose" numFmtId="0">
      <sharedItems containsBlank="1"/>
    </cacheField>
    <cacheField name="Estimated cost" numFmtId="0">
      <sharedItems containsString="0" containsBlank="1" containsNumber="1" containsInteger="1" minValue="0" maxValue="21500000"/>
    </cacheField>
    <cacheField name="Funding amount" numFmtId="0">
      <sharedItems containsString="0" containsBlank="1" containsNumber="1" containsInteger="1" minValue="0" maxValue="0"/>
    </cacheField>
    <cacheField name="Balance (+/-)" numFmtId="0">
      <sharedItems containsString="0" containsBlank="1" containsNumber="1" containsInteger="1" minValue="-2150000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263854167" createdVersion="8" refreshedVersion="8" minRefreshableVersion="3" recordCount="46" xr:uid="{6B89FDC0-9EF0-4415-9E86-D890D83C3A44}">
  <cacheSource type="worksheet">
    <worksheetSource ref="A4:K50" sheet="Step 3 - Measure Tracker"/>
  </cacheSource>
  <cacheFields count="11">
    <cacheField name="Category" numFmtId="0">
      <sharedItems/>
    </cacheField>
    <cacheField name="Sub-category" numFmtId="0">
      <sharedItems count="30">
        <s v="Intelligent Traffic Management"/>
        <s v="Highways works"/>
        <s v="SUMP Implementation Planning"/>
        <s v="Public Transport operational subsidies"/>
        <s v="Inclusivity &amp; accessibility"/>
        <s v="Zero Carbon Bus Fleet"/>
        <s v="Bus station and stops enhancements"/>
        <s v="Bus Rapid Transit (BRT) "/>
        <s v="Active mobility to BRT"/>
        <s v="Living Streets"/>
        <s v="Walking and cycling networks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</sharedItems>
    </cacheField>
    <cacheField name="Programme" numFmtId="0">
      <sharedItems containsBlank="1"/>
    </cacheField>
    <cacheField name="Measure" numFmtId="0">
      <sharedItems containsBlank="1"/>
    </cacheField>
    <cacheField name="Activity / Funding source" numFmtId="0">
      <sharedItems containsBlank="1"/>
    </cacheField>
    <cacheField name="Package/cluster" numFmtId="0">
      <sharedItems containsBlank="1"/>
    </cacheField>
    <cacheField name="Status / priority" numFmtId="0">
      <sharedItems containsBlank="1"/>
    </cacheField>
    <cacheField name="Status (2023)" numFmtId="0">
      <sharedItems containsBlank="1"/>
    </cacheField>
    <cacheField name="Responsibility" numFmtId="0">
      <sharedItems containsBlank="1"/>
    </cacheField>
    <cacheField name="TOTAL funding" numFmtId="0">
      <sharedItems containsString="0" containsBlank="1" containsNumber="1" containsInteger="1" minValue="0" maxValue="53000000"/>
    </cacheField>
    <cacheField name="Funding source" numFmtId="0">
      <sharedItems containsBlank="1" count="7">
        <s v="Municipal budget"/>
        <s v="EU Structural Funds"/>
        <s v="EU (H2020 CIVITAS)"/>
        <s v="National climate mitigation fund"/>
        <m/>
        <s v="EU URBACT"/>
        <s v="Municipal budget - touris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2639351855" createdVersion="8" refreshedVersion="8" minRefreshableVersion="3" recordCount="46" xr:uid="{F53F7A2E-9E95-4B6F-88CA-2FE0689A9071}">
  <cacheSource type="worksheet">
    <worksheetSource ref="A4:N50" sheet="Step 3 - Measure Tracker"/>
  </cacheSource>
  <cacheFields count="14">
    <cacheField name="Category" numFmtId="0">
      <sharedItems count="6">
        <s v="Highways network"/>
        <s v="Planning &amp; Implementation Capacity"/>
        <s v="Public Transport"/>
        <s v="Walking and cycling"/>
        <s v="Sustainable mobility campaigns"/>
        <s v="Shared mobility"/>
      </sharedItems>
    </cacheField>
    <cacheField name="Sub-category" numFmtId="0">
      <sharedItems count="30">
        <s v="Intelligent Traffic Management"/>
        <s v="Highways works"/>
        <s v="SUMP Implementation Planning"/>
        <s v="Public Transport operational subsidies"/>
        <s v="Inclusivity &amp; accessibility"/>
        <s v="Zero Carbon Bus Fleet"/>
        <s v="Bus station and stops enhancements"/>
        <s v="Bus Rapid Transit (BRT) "/>
        <s v="Active mobility to BRT"/>
        <s v="Living Streets"/>
        <s v="Walking and cycling networks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</sharedItems>
    </cacheField>
    <cacheField name="Programme" numFmtId="0">
      <sharedItems containsBlank="1"/>
    </cacheField>
    <cacheField name="Measure" numFmtId="0">
      <sharedItems containsBlank="1"/>
    </cacheField>
    <cacheField name="Activity / Funding source" numFmtId="0">
      <sharedItems containsBlank="1"/>
    </cacheField>
    <cacheField name="Package/cluster" numFmtId="0">
      <sharedItems containsBlank="1"/>
    </cacheField>
    <cacheField name="Status / priority" numFmtId="0">
      <sharedItems containsBlank="1"/>
    </cacheField>
    <cacheField name="Status (2023)" numFmtId="0">
      <sharedItems containsBlank="1"/>
    </cacheField>
    <cacheField name="Responsibility" numFmtId="0">
      <sharedItems containsBlank="1"/>
    </cacheField>
    <cacheField name="TOTAL funding" numFmtId="0">
      <sharedItems containsString="0" containsBlank="1" containsNumber="1" containsInteger="1" minValue="0" maxValue="53000000"/>
    </cacheField>
    <cacheField name="Funding source" numFmtId="0">
      <sharedItems containsBlank="1"/>
    </cacheField>
    <cacheField name="Funding purpose" numFmtId="0">
      <sharedItems containsBlank="1"/>
    </cacheField>
    <cacheField name="Estimated cost" numFmtId="0">
      <sharedItems containsString="0" containsBlank="1" containsNumber="1" containsInteger="1" minValue="0" maxValue="21500000"/>
    </cacheField>
    <cacheField name="Funding amount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2640277779" createdVersion="7" refreshedVersion="8" minRefreshableVersion="3" recordCount="27" xr:uid="{171AB63A-92E4-4D86-9F86-7350DECB9D76}">
  <cacheSource type="worksheet">
    <worksheetSource ref="A4:BN31" sheet="Step 3 - Measure Tracker"/>
  </cacheSource>
  <cacheFields count="66">
    <cacheField name="Category" numFmtId="0">
      <sharedItems count="5">
        <s v="Highways network"/>
        <s v="Planning &amp; Implementation Capacity"/>
        <s v="Public Transport"/>
        <s v="Walking and cycling"/>
        <s v="Sustainable mobility campaigns" u="1"/>
      </sharedItems>
    </cacheField>
    <cacheField name="Sub-category" numFmtId="0">
      <sharedItems/>
    </cacheField>
    <cacheField name="Programme" numFmtId="0">
      <sharedItems/>
    </cacheField>
    <cacheField name="Measure" numFmtId="0">
      <sharedItems/>
    </cacheField>
    <cacheField name="Activity / Funding source" numFmtId="0">
      <sharedItems containsBlank="1"/>
    </cacheField>
    <cacheField name="Package/cluster" numFmtId="0">
      <sharedItems containsBlank="1"/>
    </cacheField>
    <cacheField name="Status / priority" numFmtId="0">
      <sharedItems/>
    </cacheField>
    <cacheField name="Status (2023)" numFmtId="0">
      <sharedItems containsBlank="1"/>
    </cacheField>
    <cacheField name="Responsibility" numFmtId="0">
      <sharedItems/>
    </cacheField>
    <cacheField name="TOTAL funding" numFmtId="164">
      <sharedItems containsSemiMixedTypes="0" containsString="0" containsNumber="1" containsInteger="1" minValue="0" maxValue="53000000"/>
    </cacheField>
    <cacheField name="Funding source" numFmtId="0">
      <sharedItems containsBlank="1" count="15">
        <s v="Municipal budget"/>
        <s v="EU Structural Funds"/>
        <s v="EU (H2020 CIVITAS)"/>
        <s v="National climate mitigation fund"/>
        <m/>
        <s v="EU URBACT"/>
        <s v="Municipal budget - tourism"/>
        <s v="Municipal budget (working capital balance)" u="1"/>
        <s v="Municipal budget (local toll funds)" u="1"/>
        <s v="Municipal budget - KPP" u="1"/>
        <s v="EU" u="1"/>
        <s v="Municipal budget " u="1"/>
        <s v="EU (H2020 &amp; URBACT)" u="1"/>
        <s v="EU (ELENA)" u="1"/>
        <s v="EU INTERREG" u="1"/>
      </sharedItems>
    </cacheField>
    <cacheField name="Funding purpose" numFmtId="164">
      <sharedItems containsBlank="1"/>
    </cacheField>
    <cacheField name="Estimated cost" numFmtId="164">
      <sharedItems containsSemiMixedTypes="0" containsString="0" containsNumber="1" containsInteger="1" minValue="0" maxValue="21500000"/>
    </cacheField>
    <cacheField name="Funding amount" numFmtId="164">
      <sharedItems containsString="0" containsBlank="1" containsNumber="1" containsInteger="1" minValue="0" maxValue="0"/>
    </cacheField>
    <cacheField name="Balance (+/-)" numFmtId="164">
      <sharedItems containsString="0" containsBlank="1" containsNumber="1" containsInteger="1" minValue="-21500000" maxValue="0"/>
    </cacheField>
    <cacheField name="Phase (2014)" numFmtId="164">
      <sharedItems containsBlank="1"/>
    </cacheField>
    <cacheField name="Cost Estimate (2014)" numFmtId="164">
      <sharedItems containsNonDate="0" containsString="0" containsBlank="1"/>
    </cacheField>
    <cacheField name="Funding (2014)" numFmtId="0">
      <sharedItems containsString="0" containsBlank="1" containsNumber="1" containsInteger="1" minValue="200000" maxValue="4000000"/>
    </cacheField>
    <cacheField name="Phase (2015)" numFmtId="164">
      <sharedItems containsBlank="1"/>
    </cacheField>
    <cacheField name="Cost Estimate (2015)" numFmtId="164">
      <sharedItems containsNonDate="0" containsString="0" containsBlank="1"/>
    </cacheField>
    <cacheField name="Funding (2015)" numFmtId="0">
      <sharedItems containsString="0" containsBlank="1" containsNumber="1" containsInteger="1" minValue="5000" maxValue="6000000"/>
    </cacheField>
    <cacheField name="Phase (2016)" numFmtId="164">
      <sharedItems containsBlank="1"/>
    </cacheField>
    <cacheField name="Cost Estimate (2016)" numFmtId="164">
      <sharedItems containsNonDate="0" containsString="0" containsBlank="1"/>
    </cacheField>
    <cacheField name="Funding (2016)" numFmtId="0">
      <sharedItems containsString="0" containsBlank="1" containsNumber="1" containsInteger="1" minValue="5000" maxValue="8000000"/>
    </cacheField>
    <cacheField name="Phase (2017)" numFmtId="164">
      <sharedItems containsBlank="1"/>
    </cacheField>
    <cacheField name="Cost Estimate (2017)" numFmtId="164">
      <sharedItems containsNonDate="0" containsString="0" containsBlank="1"/>
    </cacheField>
    <cacheField name="Funding (2017)" numFmtId="0">
      <sharedItems containsString="0" containsBlank="1" containsNumber="1" containsInteger="1" minValue="5000" maxValue="8000000"/>
    </cacheField>
    <cacheField name="Phase (2018)" numFmtId="164">
      <sharedItems containsBlank="1"/>
    </cacheField>
    <cacheField name="Cost Estimate (2018)" numFmtId="164">
      <sharedItems containsNonDate="0" containsString="0" containsBlank="1"/>
    </cacheField>
    <cacheField name="Funding (2018)" numFmtId="0">
      <sharedItems containsString="0" containsBlank="1" containsNumber="1" containsInteger="1" minValue="500000" maxValue="6000000"/>
    </cacheField>
    <cacheField name="Phase (2019)" numFmtId="164">
      <sharedItems containsBlank="1"/>
    </cacheField>
    <cacheField name="Cost Estimate (2019)" numFmtId="164">
      <sharedItems containsNonDate="0" containsString="0" containsBlank="1"/>
    </cacheField>
    <cacheField name="Funding (2019" numFmtId="0">
      <sharedItems containsString="0" containsBlank="1" containsNumber="1" containsInteger="1" minValue="500000" maxValue="10000000"/>
    </cacheField>
    <cacheField name="Phase (2020)" numFmtId="164">
      <sharedItems containsBlank="1"/>
    </cacheField>
    <cacheField name="Cost Estimate (2020)" numFmtId="164">
      <sharedItems containsNonDate="0" containsString="0" containsBlank="1"/>
    </cacheField>
    <cacheField name="Funding (2020)" numFmtId="0">
      <sharedItems containsString="0" containsBlank="1" containsNumber="1" containsInteger="1" minValue="75000" maxValue="7000000"/>
    </cacheField>
    <cacheField name="Phase (2021)" numFmtId="164">
      <sharedItems containsBlank="1"/>
    </cacheField>
    <cacheField name="Cost Estimate (2021)" numFmtId="164">
      <sharedItems containsNonDate="0" containsString="0" containsBlank="1"/>
    </cacheField>
    <cacheField name="Funding (2021)" numFmtId="164">
      <sharedItems containsString="0" containsBlank="1" containsNumber="1" containsInteger="1" minValue="36000" maxValue="8500000"/>
    </cacheField>
    <cacheField name="Phase (2022)" numFmtId="164">
      <sharedItems containsBlank="1"/>
    </cacheField>
    <cacheField name="Cost Estimate (2022)" numFmtId="164">
      <sharedItems containsNonDate="0" containsString="0" containsBlank="1"/>
    </cacheField>
    <cacheField name="Funding (2022)" numFmtId="164">
      <sharedItems containsString="0" containsBlank="1" containsNumber="1" containsInteger="1" minValue="14000" maxValue="8000000"/>
    </cacheField>
    <cacheField name="Phase (2023)" numFmtId="164">
      <sharedItems containsBlank="1"/>
    </cacheField>
    <cacheField name="Cost Estimate (2023)" numFmtId="164">
      <sharedItems containsNonDate="0" containsString="0" containsBlank="1"/>
    </cacheField>
    <cacheField name="Funding (2023)" numFmtId="164">
      <sharedItems containsString="0" containsBlank="1" containsNumber="1" containsInteger="1" minValue="750000" maxValue="5500000"/>
    </cacheField>
    <cacheField name="Phase (2024)" numFmtId="164">
      <sharedItems containsBlank="1"/>
    </cacheField>
    <cacheField name="Cost Estimate (2024)" numFmtId="164">
      <sharedItems containsNonDate="0" containsString="0" containsBlank="1"/>
    </cacheField>
    <cacheField name="Funding (2024)" numFmtId="164">
      <sharedItems containsString="0" containsBlank="1" containsNumber="1" containsInteger="1" minValue="200000" maxValue="4500000"/>
    </cacheField>
    <cacheField name="Phase (2025)" numFmtId="164">
      <sharedItems containsBlank="1"/>
    </cacheField>
    <cacheField name="Cost Estimate (2025)" numFmtId="164">
      <sharedItems containsString="0" containsBlank="1" containsNumber="1" containsInteger="1" minValue="50000" maxValue="4000000"/>
    </cacheField>
    <cacheField name="Funding (2025)" numFmtId="164">
      <sharedItems containsNonDate="0" containsString="0" containsBlank="1"/>
    </cacheField>
    <cacheField name="Phase (2026)" numFmtId="164">
      <sharedItems containsBlank="1"/>
    </cacheField>
    <cacheField name="Cost Estimate (2026)" numFmtId="164">
      <sharedItems containsString="0" containsBlank="1" containsNumber="1" containsInteger="1" minValue="50000" maxValue="3500000"/>
    </cacheField>
    <cacheField name="Funding (2026" numFmtId="164">
      <sharedItems containsNonDate="0" containsString="0" containsBlank="1"/>
    </cacheField>
    <cacheField name="Phase (2027)" numFmtId="164">
      <sharedItems containsBlank="1"/>
    </cacheField>
    <cacheField name="Cost Estimate (2027)" numFmtId="164">
      <sharedItems containsString="0" containsBlank="1" containsNumber="1" containsInteger="1" minValue="15000" maxValue="3500000"/>
    </cacheField>
    <cacheField name="Funding (2027)" numFmtId="164">
      <sharedItems containsNonDate="0" containsString="0" containsBlank="1"/>
    </cacheField>
    <cacheField name="Phase (2028)" numFmtId="164">
      <sharedItems containsBlank="1"/>
    </cacheField>
    <cacheField name="Cost Estimate (2028)" numFmtId="164">
      <sharedItems containsString="0" containsBlank="1" containsNumber="1" containsInteger="1" minValue="15000" maxValue="3500000"/>
    </cacheField>
    <cacheField name="Funding (2028)" numFmtId="164">
      <sharedItems containsNonDate="0" containsString="0" containsBlank="1"/>
    </cacheField>
    <cacheField name="Phase (2029)" numFmtId="164">
      <sharedItems containsBlank="1"/>
    </cacheField>
    <cacheField name="Cost Estimate (2029)" numFmtId="164">
      <sharedItems containsString="0" containsBlank="1" containsNumber="1" containsInteger="1" minValue="15000" maxValue="3500000"/>
    </cacheField>
    <cacheField name="Funding (2029)" numFmtId="164">
      <sharedItems containsNonDate="0" containsString="0" containsBlank="1"/>
    </cacheField>
    <cacheField name="Phase (2030)" numFmtId="164">
      <sharedItems containsBlank="1"/>
    </cacheField>
    <cacheField name="Cost Estimate (2030)" numFmtId="164">
      <sharedItems containsString="0" containsBlank="1" containsNumber="1" containsInteger="1" minValue="50000" maxValue="3500000"/>
    </cacheField>
    <cacheField name="Funding (2030)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x v="0"/>
    <s v="-"/>
    <s v="Implementation of coordinated traffic control system and management centre"/>
    <s v="Traffic light installation works of the prepared project"/>
    <m/>
    <s v="Complete"/>
    <s v="Operation"/>
    <s v="Municipal authority; Transport Department"/>
    <n v="2500000"/>
    <s v="Municipal budget"/>
    <s v="Plan &amp; Implement"/>
    <n v="0"/>
    <n v="0"/>
    <n v="0"/>
  </r>
  <r>
    <x v="0"/>
    <x v="1"/>
    <s v="-"/>
    <s v="Increase capacity of street network: central, northern and coastal areas"/>
    <s v="Street modernisation: central, northern and coastal areas"/>
    <s v="-"/>
    <s v="Complete"/>
    <s v="Operation"/>
    <s v="Municipal authority; Transport Department"/>
    <n v="48000000"/>
    <s v="Municipal budget"/>
    <s v="Plan &amp; Implement"/>
    <n v="0"/>
    <n v="0"/>
    <n v="0"/>
  </r>
  <r>
    <x v="0"/>
    <x v="1"/>
    <s v="-"/>
    <s v="Reducation of air particulate pollution "/>
    <s v="Updating street maintenance and cleaning technologies"/>
    <s v="-"/>
    <s v="Complete"/>
    <s v="Operation"/>
    <s v="Municipal authority; Transport Department"/>
    <n v="1500000"/>
    <s v="EU Structural Funds"/>
    <s v="Operation"/>
    <n v="0"/>
    <n v="0"/>
    <n v="0"/>
  </r>
  <r>
    <x v="0"/>
    <x v="1"/>
    <s v="-"/>
    <s v="Reconstruction of railway crossing"/>
    <s v="Improvements to vehicle and pedestrian safety"/>
    <s v="-"/>
    <s v="Complete"/>
    <s v="Operation"/>
    <s v="Municipal authority; Transport Department"/>
    <n v="2000000"/>
    <s v="EU Structural Funds"/>
    <s v="Plan &amp; Implement"/>
    <n v="0"/>
    <n v="0"/>
    <n v="0"/>
  </r>
  <r>
    <x v="1"/>
    <x v="2"/>
    <s v="SUMP"/>
    <s v="CIVITAS City Lab"/>
    <s v="Preparation of Implementation Plan for BRT and cycle highway corridors"/>
    <s v="-"/>
    <s v="Complete"/>
    <s v="Operation"/>
    <s v="Municipal authority; Transport Department"/>
    <n v="150000"/>
    <s v="EU (H2020 CIVITAS)"/>
    <s v="Plan &amp; Implement"/>
    <n v="0"/>
    <n v="0"/>
    <n v="0"/>
  </r>
  <r>
    <x v="2"/>
    <x v="3"/>
    <s v="-"/>
    <s v="Subsidies to cover standard PT operational costs "/>
    <s v="Increased subsidies required during COV19 pandemic due to fare revenue shortfall"/>
    <s v="-"/>
    <s v="Ongoing"/>
    <s v="Operation"/>
    <s v="Municipal authority; Transport Department"/>
    <n v="53000000"/>
    <s v="Municipal budget"/>
    <s v="Operation"/>
    <n v="21500000"/>
    <n v="0"/>
    <n v="-21500000"/>
  </r>
  <r>
    <x v="2"/>
    <x v="4"/>
    <s v="-"/>
    <s v="Installation of guidance systems for visually impaired people"/>
    <s v="Installation on High Street as priority"/>
    <s v="-"/>
    <s v="Complete"/>
    <s v="Operation"/>
    <s v="Municipal authority; Transport Department"/>
    <n v="15000"/>
    <s v="Municipal budget"/>
    <s v="Plan &amp; Implement"/>
    <n v="0"/>
    <n v="0"/>
    <n v="0"/>
  </r>
  <r>
    <x v="2"/>
    <x v="5"/>
    <s v="SUMP"/>
    <s v="Procurement of electric buses"/>
    <s v="Replacement of existing buses - municipal funds"/>
    <m/>
    <s v="Complete"/>
    <s v="Operation"/>
    <s v="Municipal authority; Transport Department"/>
    <n v="6000000"/>
    <s v="Municipal budget"/>
    <s v="Plan &amp; Implement"/>
    <n v="0"/>
    <n v="0"/>
    <n v="0"/>
  </r>
  <r>
    <x v="2"/>
    <x v="5"/>
    <s v="SUMP"/>
    <s v="Procurement of electric buses"/>
    <s v="Replacement of existing buses - national climate mitigation fund"/>
    <m/>
    <s v="Complete"/>
    <s v="Operation"/>
    <s v="Municipal authority; Transport Department"/>
    <n v="15000000"/>
    <s v="National climate mitigation fund"/>
    <s v="Plan &amp; Implement"/>
    <n v="0"/>
    <n v="0"/>
    <n v="0"/>
  </r>
  <r>
    <x v="2"/>
    <x v="6"/>
    <s v="SUMP"/>
    <s v="Refurbishment of Old Market interchange bus stop facilities"/>
    <s v="-"/>
    <s v="-"/>
    <s v="Complete"/>
    <m/>
    <s v="Municipal authority; Transport Department"/>
    <n v="150000"/>
    <s v="Municipal budget"/>
    <s v="Plan &amp; Implement"/>
    <n v="0"/>
    <n v="0"/>
    <n v="0"/>
  </r>
  <r>
    <x v="2"/>
    <x v="7"/>
    <s v="SUMP"/>
    <s v="BRT north-south corridor"/>
    <s v="BRT highway priority measures at key junctions on main boulevard"/>
    <s v="Main boulevard "/>
    <s v="Approved"/>
    <s v="Implement"/>
    <s v="Municipal authority; Transport Department"/>
    <n v="1500000"/>
    <s v="Municipal budget"/>
    <s v="Plan &amp; Implement"/>
    <n v="6500000"/>
    <n v="0"/>
    <n v="-6500000"/>
  </r>
  <r>
    <x v="2"/>
    <x v="7"/>
    <s v="SUMP"/>
    <s v="BRT north-south corridor"/>
    <s v="BRT modernisation of traffic control equipment to provide &quot;green wave&quot; on main boulvard"/>
    <s v="Main boulevard "/>
    <s v="Approved"/>
    <s v="Implement"/>
    <s v="Municipal authority; Transport Department"/>
    <n v="400000"/>
    <s v="Municipal budget"/>
    <s v="Plan &amp; Implement"/>
    <n v="1600000"/>
    <n v="0"/>
    <n v="-1600000"/>
  </r>
  <r>
    <x v="2"/>
    <x v="7"/>
    <s v="SUMP"/>
    <s v="BRT north-south corridor"/>
    <s v="Design and installation of new BRT passenger stops on north-south corridor"/>
    <s v="Main boulevard "/>
    <s v="Approved"/>
    <s v="Implement"/>
    <s v="Municipal authority; Transport Department"/>
    <n v="200000"/>
    <s v="Municipal budget"/>
    <s v="Plan &amp; Implement"/>
    <n v="1000000"/>
    <n v="0"/>
    <n v="-1000000"/>
  </r>
  <r>
    <x v="2"/>
    <x v="7"/>
    <s v="SUMP"/>
    <s v="BRT north-south corridor"/>
    <s v="Creation of Park &amp; Ride facility at nothern terminal of BRT corridor"/>
    <s v="Main boulevard "/>
    <s v="Approved"/>
    <s v="Implement"/>
    <s v="Municipal authority; Transport Department"/>
    <n v="0"/>
    <m/>
    <s v="Plan &amp; Implement"/>
    <n v="2500000"/>
    <n v="0"/>
    <n v="-2500000"/>
  </r>
  <r>
    <x v="2"/>
    <x v="7"/>
    <s v="SUMP PLUS"/>
    <s v="BRT north-south corridor"/>
    <s v="Camera-based bus lane enforcement"/>
    <s v="Main boulevard "/>
    <s v="Concept"/>
    <m/>
    <s v="Municipal authority; Transport Department"/>
    <n v="0"/>
    <m/>
    <s v="Plan &amp; Implement"/>
    <n v="500000"/>
    <n v="0"/>
    <n v="-500000"/>
  </r>
  <r>
    <x v="2"/>
    <x v="7"/>
    <s v="SUMP PLUS"/>
    <s v="BRT north-south corridor"/>
    <s v="BRT Marketing Campaign"/>
    <s v="Main boulevard "/>
    <s v="Concept"/>
    <m/>
    <s v="Municipal authority; Transport Department"/>
    <n v="0"/>
    <m/>
    <s v="Plan &amp; Implement"/>
    <n v="350000"/>
    <n v="0"/>
    <n v="-350000"/>
  </r>
  <r>
    <x v="2"/>
    <x v="7"/>
    <s v="SUMP PLUS"/>
    <s v="BRT north-south corridor"/>
    <s v="Relocation of parking spaces along BRT route, and effective enforcement"/>
    <s v="Main boulevard "/>
    <s v="Concept"/>
    <m/>
    <s v="Municipal authority; Transport Department"/>
    <n v="0"/>
    <m/>
    <s v="Plan &amp; Implement"/>
    <n v="600000"/>
    <n v="0"/>
    <n v="-600000"/>
  </r>
  <r>
    <x v="3"/>
    <x v="8"/>
    <s v="SUMP PLUS"/>
    <s v="BRT north-south corridor - high quality pedestrian routes to bus stops"/>
    <s v="A.2.2 Supporting measure: Provision of safe and well-lit walking routes to BRT stops"/>
    <s v="Main boulevard "/>
    <s v="Concept"/>
    <m/>
    <s v="Municipal authority; Transport Department"/>
    <n v="0"/>
    <m/>
    <s v="Plan &amp; Implement"/>
    <n v="1000000"/>
    <n v="0"/>
    <n v="-1000000"/>
  </r>
  <r>
    <x v="3"/>
    <x v="9"/>
    <s v="SUMP"/>
    <s v="Pilot of 'Living Streets' concept in residential quarter, Old Town"/>
    <m/>
    <s v="Old Town"/>
    <s v="Complete"/>
    <m/>
    <s v="Municipal authority; Transport Department"/>
    <n v="50000"/>
    <s v="EU URBACT"/>
    <s v="Plan &amp; Implement"/>
    <n v="0"/>
    <n v="0"/>
    <n v="0"/>
  </r>
  <r>
    <x v="3"/>
    <x v="9"/>
    <s v="SUMP"/>
    <s v="Old Town enhancements for pedestrians, cyclists and disabled access"/>
    <m/>
    <s v="Old Town"/>
    <s v="Complete"/>
    <m/>
    <s v="Municipal authority; Transport Department"/>
    <n v="2000000"/>
    <s v="Municipal budget"/>
    <s v="Plan &amp; Implement"/>
    <n v="0"/>
    <n v="0"/>
    <n v="0"/>
  </r>
  <r>
    <x v="3"/>
    <x v="10"/>
    <s v="SUMP"/>
    <s v="Repair and installation works of pedestrian and bicycle paths, sidewalks"/>
    <m/>
    <s v="Coastal zone"/>
    <s v="Complete"/>
    <m/>
    <s v="Municipal authority; Transport Department"/>
    <n v="4000000"/>
    <s v="Municipal budget - tourism"/>
    <s v="Plan &amp; Implement"/>
    <n v="0"/>
    <n v="0"/>
    <n v="0"/>
  </r>
  <r>
    <x v="3"/>
    <x v="10"/>
    <s v="SUMP"/>
    <s v="Repair and enhancement works for existing pedestrian and bicycle paths"/>
    <m/>
    <s v="Southern district"/>
    <s v="Complete"/>
    <m/>
    <s v="Municipal authority; Transport Department"/>
    <n v="2500000"/>
    <s v="Municipal budget"/>
    <s v="Plan &amp; Implement"/>
    <n v="0"/>
    <n v="0"/>
    <n v="0"/>
  </r>
  <r>
    <x v="3"/>
    <x v="10"/>
    <s v="SUMP"/>
    <s v="New cycle superhighway from eastern suburbs to city centre"/>
    <s v="Installation of new segregated bicycle lane linking Southern district with main boulevard"/>
    <s v="Eastern cycle corridor"/>
    <s v="Approved"/>
    <m/>
    <s v="Municipal authority; Transport Department"/>
    <n v="0"/>
    <m/>
    <m/>
    <n v="4250000"/>
    <n v="0"/>
    <n v="-4250000"/>
  </r>
  <r>
    <x v="3"/>
    <x v="10"/>
    <s v="SUMP PLUS"/>
    <s v="Cycle parking: for new cycle superhighway from eastern suburbs to city centre"/>
    <s v="Installation of bicycle parking at key locations along cycle superhighway"/>
    <s v="Eastern cycle corridor"/>
    <s v="Concept"/>
    <m/>
    <s v="Municipal authority; Transport Department"/>
    <n v="0"/>
    <m/>
    <m/>
    <n v="45000"/>
    <m/>
    <m/>
  </r>
  <r>
    <x v="3"/>
    <x v="10"/>
    <s v="SUMP PLUS"/>
    <s v="Campaign working with major employers: for use of new cycle superhighway from eastern suburbs to city centre"/>
    <s v="Campaign working in partnership with major employers to promote cycle commuting, including on-site provision of cycle parking and changing facilities. "/>
    <s v="Eastern cycle corridor"/>
    <s v="Concept"/>
    <m/>
    <s v="Municipal authority; Transport Department"/>
    <n v="0"/>
    <m/>
    <m/>
    <n v="150000"/>
    <m/>
    <m/>
  </r>
  <r>
    <x v="3"/>
    <x v="10"/>
    <s v="SUMP PLUS"/>
    <s v="Campaign working with schools: for use of new cycle superhighway from eastern suburbs to city centre"/>
    <s v="Campaign working in partnership with schools to promote cycle trips to school, including: cycle safety lessons; cycling events; and on-site provision of parking and changing facilities "/>
    <s v="Eastern cycle corridor"/>
    <s v="Concept"/>
    <m/>
    <s v="Municipal authority; Transport Department"/>
    <n v="0"/>
    <m/>
    <m/>
    <n v="150000"/>
    <m/>
    <m/>
  </r>
  <r>
    <x v="3"/>
    <x v="10"/>
    <s v="SUMP"/>
    <s v="Installation of missing sections of bicycle lanes "/>
    <m/>
    <s v="Southern district"/>
    <s v="Complete"/>
    <m/>
    <s v="Municipal authority; Transport Department"/>
    <n v="1800000"/>
    <s v="Municipal budget"/>
    <s v="Plan &amp; Implement"/>
    <n v="0"/>
    <n v="0"/>
    <n v="0"/>
  </r>
  <r>
    <x v="2"/>
    <x v="11"/>
    <m/>
    <m/>
    <m/>
    <m/>
    <m/>
    <m/>
    <m/>
    <m/>
    <m/>
    <m/>
    <m/>
    <m/>
    <m/>
  </r>
  <r>
    <x v="2"/>
    <x v="12"/>
    <m/>
    <m/>
    <m/>
    <m/>
    <m/>
    <m/>
    <m/>
    <m/>
    <m/>
    <m/>
    <m/>
    <m/>
    <m/>
  </r>
  <r>
    <x v="2"/>
    <x v="13"/>
    <m/>
    <m/>
    <m/>
    <m/>
    <m/>
    <m/>
    <m/>
    <m/>
    <m/>
    <m/>
    <m/>
    <m/>
    <m/>
  </r>
  <r>
    <x v="2"/>
    <x v="14"/>
    <m/>
    <m/>
    <m/>
    <m/>
    <m/>
    <m/>
    <m/>
    <m/>
    <m/>
    <m/>
    <m/>
    <m/>
    <m/>
  </r>
  <r>
    <x v="1"/>
    <x v="15"/>
    <m/>
    <m/>
    <m/>
    <m/>
    <m/>
    <m/>
    <m/>
    <m/>
    <m/>
    <m/>
    <m/>
    <m/>
    <m/>
  </r>
  <r>
    <x v="1"/>
    <x v="16"/>
    <m/>
    <m/>
    <m/>
    <m/>
    <m/>
    <m/>
    <m/>
    <m/>
    <m/>
    <m/>
    <m/>
    <m/>
    <m/>
  </r>
  <r>
    <x v="1"/>
    <x v="17"/>
    <m/>
    <m/>
    <m/>
    <m/>
    <m/>
    <m/>
    <m/>
    <m/>
    <m/>
    <m/>
    <m/>
    <m/>
    <m/>
  </r>
  <r>
    <x v="1"/>
    <x v="18"/>
    <m/>
    <m/>
    <m/>
    <m/>
    <m/>
    <m/>
    <m/>
    <m/>
    <m/>
    <m/>
    <m/>
    <m/>
    <m/>
  </r>
  <r>
    <x v="4"/>
    <x v="19"/>
    <m/>
    <m/>
    <m/>
    <m/>
    <m/>
    <m/>
    <m/>
    <m/>
    <m/>
    <m/>
    <m/>
    <m/>
    <m/>
  </r>
  <r>
    <x v="4"/>
    <x v="20"/>
    <m/>
    <m/>
    <m/>
    <m/>
    <m/>
    <m/>
    <m/>
    <m/>
    <m/>
    <m/>
    <m/>
    <m/>
    <m/>
  </r>
  <r>
    <x v="4"/>
    <x v="21"/>
    <m/>
    <m/>
    <m/>
    <m/>
    <m/>
    <m/>
    <m/>
    <m/>
    <m/>
    <m/>
    <m/>
    <m/>
    <m/>
  </r>
  <r>
    <x v="4"/>
    <x v="22"/>
    <m/>
    <m/>
    <m/>
    <m/>
    <m/>
    <m/>
    <m/>
    <m/>
    <m/>
    <m/>
    <m/>
    <m/>
    <m/>
  </r>
  <r>
    <x v="4"/>
    <x v="23"/>
    <m/>
    <m/>
    <m/>
    <m/>
    <m/>
    <m/>
    <m/>
    <m/>
    <m/>
    <m/>
    <m/>
    <m/>
    <m/>
  </r>
  <r>
    <x v="5"/>
    <x v="24"/>
    <m/>
    <m/>
    <m/>
    <m/>
    <m/>
    <m/>
    <m/>
    <m/>
    <m/>
    <m/>
    <m/>
    <m/>
    <m/>
  </r>
  <r>
    <x v="5"/>
    <x v="25"/>
    <m/>
    <m/>
    <m/>
    <m/>
    <m/>
    <m/>
    <m/>
    <m/>
    <m/>
    <m/>
    <m/>
    <m/>
    <m/>
  </r>
  <r>
    <x v="5"/>
    <x v="26"/>
    <m/>
    <m/>
    <m/>
    <m/>
    <m/>
    <m/>
    <m/>
    <m/>
    <m/>
    <m/>
    <m/>
    <m/>
    <m/>
  </r>
  <r>
    <x v="5"/>
    <x v="27"/>
    <m/>
    <m/>
    <m/>
    <m/>
    <m/>
    <m/>
    <m/>
    <m/>
    <m/>
    <m/>
    <m/>
    <m/>
    <m/>
  </r>
  <r>
    <x v="3"/>
    <x v="28"/>
    <m/>
    <m/>
    <m/>
    <m/>
    <m/>
    <m/>
    <m/>
    <m/>
    <m/>
    <m/>
    <m/>
    <m/>
    <m/>
  </r>
  <r>
    <x v="3"/>
    <x v="29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s v="Highways network"/>
    <x v="0"/>
    <s v="-"/>
    <s v="Implementation of coordinated traffic control system and management centre"/>
    <s v="Traffic light installation works of the prepared project"/>
    <m/>
    <s v="Complete"/>
    <s v="Operation"/>
    <s v="Municipal authority; Transport Department"/>
    <n v="2500000"/>
    <x v="0"/>
  </r>
  <r>
    <s v="Highways network"/>
    <x v="1"/>
    <s v="-"/>
    <s v="Increase capacity of street network: central, northern and coastal areas"/>
    <s v="Street modernisation: central, northern and coastal areas"/>
    <s v="-"/>
    <s v="Complete"/>
    <s v="Operation"/>
    <s v="Municipal authority; Transport Department"/>
    <n v="48000000"/>
    <x v="0"/>
  </r>
  <r>
    <s v="Highways network"/>
    <x v="1"/>
    <s v="-"/>
    <s v="Reducation of air particulate pollution "/>
    <s v="Updating street maintenance and cleaning technologies"/>
    <s v="-"/>
    <s v="Complete"/>
    <s v="Operation"/>
    <s v="Municipal authority; Transport Department"/>
    <n v="1500000"/>
    <x v="1"/>
  </r>
  <r>
    <s v="Highways network"/>
    <x v="1"/>
    <s v="-"/>
    <s v="Reconstruction of railway crossing"/>
    <s v="Improvements to vehicle and pedestrian safety"/>
    <s v="-"/>
    <s v="Complete"/>
    <s v="Operation"/>
    <s v="Municipal authority; Transport Department"/>
    <n v="2000000"/>
    <x v="1"/>
  </r>
  <r>
    <s v="Planning &amp; Implementation Capacity"/>
    <x v="2"/>
    <s v="SUMP"/>
    <s v="CIVITAS City Lab"/>
    <s v="Preparation of Implementation Plan for BRT and cycle highway corridors"/>
    <s v="-"/>
    <s v="Complete"/>
    <s v="Operation"/>
    <s v="Municipal authority; Transport Department"/>
    <n v="150000"/>
    <x v="2"/>
  </r>
  <r>
    <s v="Public Transport"/>
    <x v="3"/>
    <s v="-"/>
    <s v="Subsidies to cover standard PT operational costs "/>
    <s v="Increased subsidies required during COV19 pandemic due to fare revenue shortfall"/>
    <s v="-"/>
    <s v="Ongoing"/>
    <s v="Operation"/>
    <s v="Municipal authority; Transport Department"/>
    <n v="53000000"/>
    <x v="0"/>
  </r>
  <r>
    <s v="Public Transport"/>
    <x v="4"/>
    <s v="-"/>
    <s v="Installation of guidance systems for visually impaired people"/>
    <s v="Installation on High Street as priority"/>
    <s v="-"/>
    <s v="Complete"/>
    <s v="Operation"/>
    <s v="Municipal authority; Transport Department"/>
    <n v="15000"/>
    <x v="0"/>
  </r>
  <r>
    <s v="Public Transport"/>
    <x v="5"/>
    <s v="SUMP"/>
    <s v="Procurement of electric buses"/>
    <s v="Replacement of existing buses - municipal funds"/>
    <m/>
    <s v="Complete"/>
    <s v="Operation"/>
    <s v="Municipal authority; Transport Department"/>
    <n v="6000000"/>
    <x v="0"/>
  </r>
  <r>
    <s v="Public Transport"/>
    <x v="5"/>
    <s v="SUMP"/>
    <s v="Procurement of electric buses"/>
    <s v="Replacement of existing buses - national climate mitigation fund"/>
    <m/>
    <s v="Complete"/>
    <s v="Operation"/>
    <s v="Municipal authority; Transport Department"/>
    <n v="15000000"/>
    <x v="3"/>
  </r>
  <r>
    <s v="Public Transport"/>
    <x v="6"/>
    <s v="SUMP"/>
    <s v="Refurbishment of Old Market interchange bus stop facilities"/>
    <s v="-"/>
    <s v="-"/>
    <s v="Complete"/>
    <m/>
    <s v="Municipal authority; Transport Department"/>
    <n v="150000"/>
    <x v="0"/>
  </r>
  <r>
    <s v="Public Transport"/>
    <x v="7"/>
    <s v="SUMP"/>
    <s v="BRT north-south corridor"/>
    <s v="BRT highway priority measures at key junctions on main boulevard"/>
    <s v="Main boulevard "/>
    <s v="Approved"/>
    <s v="Implement"/>
    <s v="Municipal authority; Transport Department"/>
    <n v="1500000"/>
    <x v="0"/>
  </r>
  <r>
    <s v="Public Transport"/>
    <x v="7"/>
    <s v="SUMP"/>
    <s v="BRT north-south corridor"/>
    <s v="BRT modernisation of traffic control equipment to provide &quot;green wave&quot; on main boulvard"/>
    <s v="Main boulevard "/>
    <s v="Approved"/>
    <s v="Implement"/>
    <s v="Municipal authority; Transport Department"/>
    <n v="400000"/>
    <x v="0"/>
  </r>
  <r>
    <s v="Public Transport"/>
    <x v="7"/>
    <s v="SUMP"/>
    <s v="BRT north-south corridor"/>
    <s v="Design and installation of new BRT passenger stops on north-south corridor"/>
    <s v="Main boulevard "/>
    <s v="Approved"/>
    <s v="Implement"/>
    <s v="Municipal authority; Transport Department"/>
    <n v="200000"/>
    <x v="0"/>
  </r>
  <r>
    <s v="Public Transport"/>
    <x v="7"/>
    <s v="SUMP"/>
    <s v="BRT north-south corridor"/>
    <s v="Creation of Park &amp; Ride facility at nothern terminal of BRT corridor"/>
    <s v="Main boulevard "/>
    <s v="Approved"/>
    <s v="Implement"/>
    <s v="Municipal authority; Transport Department"/>
    <n v="0"/>
    <x v="4"/>
  </r>
  <r>
    <s v="Public Transport"/>
    <x v="7"/>
    <s v="SUMP PLUS"/>
    <s v="BRT north-south corridor"/>
    <s v="Camera-based bus lane enforcement"/>
    <s v="Main boulevard "/>
    <s v="Concept"/>
    <m/>
    <s v="Municipal authority; Transport Department"/>
    <n v="0"/>
    <x v="4"/>
  </r>
  <r>
    <s v="Public Transport"/>
    <x v="7"/>
    <s v="SUMP PLUS"/>
    <s v="BRT north-south corridor"/>
    <s v="BRT Marketing Campaign"/>
    <s v="Main boulevard "/>
    <s v="Concept"/>
    <m/>
    <s v="Municipal authority; Transport Department"/>
    <n v="0"/>
    <x v="4"/>
  </r>
  <r>
    <s v="Public Transport"/>
    <x v="7"/>
    <s v="SUMP PLUS"/>
    <s v="BRT north-south corridor"/>
    <s v="Relocation of parking spaces along BRT route, and effective enforcement"/>
    <s v="Main boulevard "/>
    <s v="Concept"/>
    <m/>
    <s v="Municipal authority; Transport Department"/>
    <n v="0"/>
    <x v="4"/>
  </r>
  <r>
    <s v="Walking and cycling"/>
    <x v="8"/>
    <s v="SUMP PLUS"/>
    <s v="BRT north-south corridor - high quality pedestrian routes to bus stops"/>
    <s v="A.2.2 Supporting measure: Provision of safe and well-lit walking routes to BRT stops"/>
    <s v="Main boulevard "/>
    <s v="Concept"/>
    <m/>
    <s v="Municipal authority; Transport Department"/>
    <n v="0"/>
    <x v="4"/>
  </r>
  <r>
    <s v="Walking and cycling"/>
    <x v="9"/>
    <s v="SUMP"/>
    <s v="Pilot of 'Living Streets' concept in residential quarter, Old Town"/>
    <m/>
    <s v="Old Town"/>
    <s v="Complete"/>
    <m/>
    <s v="Municipal authority; Transport Department"/>
    <n v="50000"/>
    <x v="5"/>
  </r>
  <r>
    <s v="Walking and cycling"/>
    <x v="9"/>
    <s v="SUMP"/>
    <s v="Old Town enhancements for pedestrians, cyclists and disabled access"/>
    <m/>
    <s v="Old Town"/>
    <s v="Complete"/>
    <m/>
    <s v="Municipal authority; Transport Department"/>
    <n v="2000000"/>
    <x v="0"/>
  </r>
  <r>
    <s v="Walking and cycling"/>
    <x v="10"/>
    <s v="SUMP"/>
    <s v="Repair and installation works of pedestrian and bicycle paths, sidewalks"/>
    <m/>
    <s v="Coastal zone"/>
    <s v="Complete"/>
    <m/>
    <s v="Municipal authority; Transport Department"/>
    <n v="4000000"/>
    <x v="6"/>
  </r>
  <r>
    <s v="Walking and cycling"/>
    <x v="10"/>
    <s v="SUMP"/>
    <s v="Repair and enhancement works for existing pedestrian and bicycle paths"/>
    <m/>
    <s v="Southern district"/>
    <s v="Complete"/>
    <m/>
    <s v="Municipal authority; Transport Department"/>
    <n v="2500000"/>
    <x v="0"/>
  </r>
  <r>
    <s v="Walking and cycling"/>
    <x v="10"/>
    <s v="SUMP"/>
    <s v="New cycle superhighway from eastern suburbs to city centre"/>
    <s v="Installation of new segregated bicycle lane linking Southern district with main boulevard"/>
    <s v="Eastern cycle corridor"/>
    <s v="Approved"/>
    <m/>
    <s v="Municipal authority; Transport Department"/>
    <n v="0"/>
    <x v="4"/>
  </r>
  <r>
    <s v="Walking and cycling"/>
    <x v="10"/>
    <s v="SUMP PLUS"/>
    <s v="Cycle parking: for new cycle superhighway from eastern suburbs to city centre"/>
    <s v="Installation of bicycle parking at key locations along cycle superhighway"/>
    <s v="Eastern cycle corridor"/>
    <s v="Concept"/>
    <m/>
    <s v="Municipal authority; Transport Department"/>
    <n v="0"/>
    <x v="4"/>
  </r>
  <r>
    <s v="Walking and cycling"/>
    <x v="10"/>
    <s v="SUMP PLUS"/>
    <s v="Campaign working with major employers: for use of new cycle superhighway from eastern suburbs to city centre"/>
    <s v="Campaign working in partnership with major employers to promote cycle commuting, including on-site provision of cycle parking and changing facilities. "/>
    <s v="Eastern cycle corridor"/>
    <s v="Concept"/>
    <m/>
    <s v="Municipal authority; Transport Department"/>
    <n v="0"/>
    <x v="4"/>
  </r>
  <r>
    <s v="Walking and cycling"/>
    <x v="10"/>
    <s v="SUMP PLUS"/>
    <s v="Campaign working with schools: for use of new cycle superhighway from eastern suburbs to city centre"/>
    <s v="Campaign working in partnership with schools to promote cycle trips to school, including: cycle safety lessons; cycling events; and on-site provision of parking and changing facilities "/>
    <s v="Eastern cycle corridor"/>
    <s v="Concept"/>
    <m/>
    <s v="Municipal authority; Transport Department"/>
    <n v="0"/>
    <x v="4"/>
  </r>
  <r>
    <s v="Walking and cycling"/>
    <x v="10"/>
    <s v="SUMP"/>
    <s v="Installation of missing sections of bicycle lanes "/>
    <m/>
    <s v="Southern district"/>
    <s v="Complete"/>
    <m/>
    <s v="Municipal authority; Transport Department"/>
    <n v="1800000"/>
    <x v="0"/>
  </r>
  <r>
    <s v="Public Transport"/>
    <x v="11"/>
    <m/>
    <m/>
    <m/>
    <m/>
    <m/>
    <m/>
    <m/>
    <m/>
    <x v="4"/>
  </r>
  <r>
    <s v="Public Transport"/>
    <x v="12"/>
    <m/>
    <m/>
    <m/>
    <m/>
    <m/>
    <m/>
    <m/>
    <m/>
    <x v="4"/>
  </r>
  <r>
    <s v="Public Transport"/>
    <x v="13"/>
    <m/>
    <m/>
    <m/>
    <m/>
    <m/>
    <m/>
    <m/>
    <m/>
    <x v="4"/>
  </r>
  <r>
    <s v="Public Transport"/>
    <x v="14"/>
    <m/>
    <m/>
    <m/>
    <m/>
    <m/>
    <m/>
    <m/>
    <m/>
    <x v="4"/>
  </r>
  <r>
    <s v="Planning &amp; Implementation Capacity"/>
    <x v="15"/>
    <m/>
    <m/>
    <m/>
    <m/>
    <m/>
    <m/>
    <m/>
    <m/>
    <x v="4"/>
  </r>
  <r>
    <s v="Planning &amp; Implementation Capacity"/>
    <x v="16"/>
    <m/>
    <m/>
    <m/>
    <m/>
    <m/>
    <m/>
    <m/>
    <m/>
    <x v="4"/>
  </r>
  <r>
    <s v="Planning &amp; Implementation Capacity"/>
    <x v="17"/>
    <m/>
    <m/>
    <m/>
    <m/>
    <m/>
    <m/>
    <m/>
    <m/>
    <x v="4"/>
  </r>
  <r>
    <s v="Planning &amp; Implementation Capacity"/>
    <x v="18"/>
    <m/>
    <m/>
    <m/>
    <m/>
    <m/>
    <m/>
    <m/>
    <m/>
    <x v="4"/>
  </r>
  <r>
    <s v="Sustainable mobility campaigns"/>
    <x v="19"/>
    <m/>
    <m/>
    <m/>
    <m/>
    <m/>
    <m/>
    <m/>
    <m/>
    <x v="4"/>
  </r>
  <r>
    <s v="Sustainable mobility campaigns"/>
    <x v="20"/>
    <m/>
    <m/>
    <m/>
    <m/>
    <m/>
    <m/>
    <m/>
    <m/>
    <x v="4"/>
  </r>
  <r>
    <s v="Sustainable mobility campaigns"/>
    <x v="21"/>
    <m/>
    <m/>
    <m/>
    <m/>
    <m/>
    <m/>
    <m/>
    <m/>
    <x v="4"/>
  </r>
  <r>
    <s v="Sustainable mobility campaigns"/>
    <x v="22"/>
    <m/>
    <m/>
    <m/>
    <m/>
    <m/>
    <m/>
    <m/>
    <m/>
    <x v="4"/>
  </r>
  <r>
    <s v="Sustainable mobility campaigns"/>
    <x v="23"/>
    <m/>
    <m/>
    <m/>
    <m/>
    <m/>
    <m/>
    <m/>
    <m/>
    <x v="4"/>
  </r>
  <r>
    <s v="Shared mobility"/>
    <x v="24"/>
    <m/>
    <m/>
    <m/>
    <m/>
    <m/>
    <m/>
    <m/>
    <m/>
    <x v="4"/>
  </r>
  <r>
    <s v="Shared mobility"/>
    <x v="25"/>
    <m/>
    <m/>
    <m/>
    <m/>
    <m/>
    <m/>
    <m/>
    <m/>
    <x v="4"/>
  </r>
  <r>
    <s v="Shared mobility"/>
    <x v="26"/>
    <m/>
    <m/>
    <m/>
    <m/>
    <m/>
    <m/>
    <m/>
    <m/>
    <x v="4"/>
  </r>
  <r>
    <s v="Shared mobility"/>
    <x v="27"/>
    <m/>
    <m/>
    <m/>
    <m/>
    <m/>
    <m/>
    <m/>
    <m/>
    <x v="4"/>
  </r>
  <r>
    <s v="Walking and cycling"/>
    <x v="28"/>
    <m/>
    <m/>
    <m/>
    <m/>
    <m/>
    <m/>
    <m/>
    <m/>
    <x v="4"/>
  </r>
  <r>
    <s v="Walking and cycling"/>
    <x v="29"/>
    <m/>
    <m/>
    <m/>
    <m/>
    <m/>
    <m/>
    <m/>
    <m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x v="0"/>
    <s v="-"/>
    <s v="Implementation of coordinated traffic control system and management centre"/>
    <s v="Traffic light installation works of the prepared project"/>
    <m/>
    <s v="Complete"/>
    <s v="Operation"/>
    <s v="Municipal authority; Transport Department"/>
    <n v="2500000"/>
    <s v="Municipal budget"/>
    <s v="Plan &amp; Implement"/>
    <n v="0"/>
    <n v="0"/>
  </r>
  <r>
    <x v="0"/>
    <x v="1"/>
    <s v="-"/>
    <s v="Increase capacity of street network: central, northern and coastal areas"/>
    <s v="Street modernisation: central, northern and coastal areas"/>
    <s v="-"/>
    <s v="Complete"/>
    <s v="Operation"/>
    <s v="Municipal authority; Transport Department"/>
    <n v="48000000"/>
    <s v="Municipal budget"/>
    <s v="Plan &amp; Implement"/>
    <n v="0"/>
    <n v="0"/>
  </r>
  <r>
    <x v="0"/>
    <x v="1"/>
    <s v="-"/>
    <s v="Reducation of air particulate pollution "/>
    <s v="Updating street maintenance and cleaning technologies"/>
    <s v="-"/>
    <s v="Complete"/>
    <s v="Operation"/>
    <s v="Municipal authority; Transport Department"/>
    <n v="1500000"/>
    <s v="EU Structural Funds"/>
    <s v="Operation"/>
    <n v="0"/>
    <n v="0"/>
  </r>
  <r>
    <x v="0"/>
    <x v="1"/>
    <s v="-"/>
    <s v="Reconstruction of railway crossing"/>
    <s v="Improvements to vehicle and pedestrian safety"/>
    <s v="-"/>
    <s v="Complete"/>
    <s v="Operation"/>
    <s v="Municipal authority; Transport Department"/>
    <n v="2000000"/>
    <s v="EU Structural Funds"/>
    <s v="Plan &amp; Implement"/>
    <n v="0"/>
    <n v="0"/>
  </r>
  <r>
    <x v="1"/>
    <x v="2"/>
    <s v="SUMP"/>
    <s v="CIVITAS City Lab"/>
    <s v="Preparation of Implementation Plan for BRT and cycle highway corridors"/>
    <s v="-"/>
    <s v="Complete"/>
    <s v="Operation"/>
    <s v="Municipal authority; Transport Department"/>
    <n v="150000"/>
    <s v="EU (H2020 CIVITAS)"/>
    <s v="Plan &amp; Implement"/>
    <n v="0"/>
    <n v="0"/>
  </r>
  <r>
    <x v="2"/>
    <x v="3"/>
    <s v="-"/>
    <s v="Subsidies to cover standard PT operational costs "/>
    <s v="Increased subsidies required during COV19 pandemic due to fare revenue shortfall"/>
    <s v="-"/>
    <s v="Ongoing"/>
    <s v="Operation"/>
    <s v="Municipal authority; Transport Department"/>
    <n v="53000000"/>
    <s v="Municipal budget"/>
    <s v="Operation"/>
    <n v="21500000"/>
    <n v="0"/>
  </r>
  <r>
    <x v="2"/>
    <x v="4"/>
    <s v="-"/>
    <s v="Installation of guidance systems for visually impaired people"/>
    <s v="Installation on High Street as priority"/>
    <s v="-"/>
    <s v="Complete"/>
    <s v="Operation"/>
    <s v="Municipal authority; Transport Department"/>
    <n v="15000"/>
    <s v="Municipal budget"/>
    <s v="Plan &amp; Implement"/>
    <n v="0"/>
    <n v="0"/>
  </r>
  <r>
    <x v="2"/>
    <x v="5"/>
    <s v="SUMP"/>
    <s v="Procurement of electric buses"/>
    <s v="Replacement of existing buses - municipal funds"/>
    <m/>
    <s v="Complete"/>
    <s v="Operation"/>
    <s v="Municipal authority; Transport Department"/>
    <n v="6000000"/>
    <s v="Municipal budget"/>
    <s v="Plan &amp; Implement"/>
    <n v="0"/>
    <n v="0"/>
  </r>
  <r>
    <x v="2"/>
    <x v="5"/>
    <s v="SUMP"/>
    <s v="Procurement of electric buses"/>
    <s v="Replacement of existing buses - national climate mitigation fund"/>
    <m/>
    <s v="Complete"/>
    <s v="Operation"/>
    <s v="Municipal authority; Transport Department"/>
    <n v="15000000"/>
    <s v="National climate mitigation fund"/>
    <s v="Plan &amp; Implement"/>
    <n v="0"/>
    <n v="0"/>
  </r>
  <r>
    <x v="2"/>
    <x v="6"/>
    <s v="SUMP"/>
    <s v="Refurbishment of Old Market interchange bus stop facilities"/>
    <s v="-"/>
    <s v="-"/>
    <s v="Complete"/>
    <m/>
    <s v="Municipal authority; Transport Department"/>
    <n v="150000"/>
    <s v="Municipal budget"/>
    <s v="Plan &amp; Implement"/>
    <n v="0"/>
    <n v="0"/>
  </r>
  <r>
    <x v="2"/>
    <x v="7"/>
    <s v="SUMP"/>
    <s v="BRT north-south corridor"/>
    <s v="BRT highway priority measures at key junctions on main boulevard"/>
    <s v="Main boulevard "/>
    <s v="Approved"/>
    <s v="Implement"/>
    <s v="Municipal authority; Transport Department"/>
    <n v="1500000"/>
    <s v="Municipal budget"/>
    <s v="Plan &amp; Implement"/>
    <n v="6500000"/>
    <n v="0"/>
  </r>
  <r>
    <x v="2"/>
    <x v="7"/>
    <s v="SUMP"/>
    <s v="BRT north-south corridor"/>
    <s v="BRT modernisation of traffic control equipment to provide &quot;green wave&quot; on main boulvard"/>
    <s v="Main boulevard "/>
    <s v="Approved"/>
    <s v="Implement"/>
    <s v="Municipal authority; Transport Department"/>
    <n v="400000"/>
    <s v="Municipal budget"/>
    <s v="Plan &amp; Implement"/>
    <n v="1600000"/>
    <n v="0"/>
  </r>
  <r>
    <x v="2"/>
    <x v="7"/>
    <s v="SUMP"/>
    <s v="BRT north-south corridor"/>
    <s v="Design and installation of new BRT passenger stops on north-south corridor"/>
    <s v="Main boulevard "/>
    <s v="Approved"/>
    <s v="Implement"/>
    <s v="Municipal authority; Transport Department"/>
    <n v="200000"/>
    <s v="Municipal budget"/>
    <s v="Plan &amp; Implement"/>
    <n v="1000000"/>
    <n v="0"/>
  </r>
  <r>
    <x v="2"/>
    <x v="7"/>
    <s v="SUMP"/>
    <s v="BRT north-south corridor"/>
    <s v="Creation of Park &amp; Ride facility at nothern terminal of BRT corridor"/>
    <s v="Main boulevard "/>
    <s v="Approved"/>
    <s v="Implement"/>
    <s v="Municipal authority; Transport Department"/>
    <n v="0"/>
    <m/>
    <s v="Plan &amp; Implement"/>
    <n v="2500000"/>
    <n v="0"/>
  </r>
  <r>
    <x v="2"/>
    <x v="7"/>
    <s v="SUMP PLUS"/>
    <s v="BRT north-south corridor"/>
    <s v="Camera-based bus lane enforcement"/>
    <s v="Main boulevard "/>
    <s v="Concept"/>
    <m/>
    <s v="Municipal authority; Transport Department"/>
    <n v="0"/>
    <m/>
    <s v="Plan &amp; Implement"/>
    <n v="500000"/>
    <n v="0"/>
  </r>
  <r>
    <x v="2"/>
    <x v="7"/>
    <s v="SUMP PLUS"/>
    <s v="BRT north-south corridor"/>
    <s v="BRT Marketing Campaign"/>
    <s v="Main boulevard "/>
    <s v="Concept"/>
    <m/>
    <s v="Municipal authority; Transport Department"/>
    <n v="0"/>
    <m/>
    <s v="Plan &amp; Implement"/>
    <n v="350000"/>
    <n v="0"/>
  </r>
  <r>
    <x v="2"/>
    <x v="7"/>
    <s v="SUMP PLUS"/>
    <s v="BRT north-south corridor"/>
    <s v="Relocation of parking spaces along BRT route, and effective enforcement"/>
    <s v="Main boulevard "/>
    <s v="Concept"/>
    <m/>
    <s v="Municipal authority; Transport Department"/>
    <n v="0"/>
    <m/>
    <s v="Plan &amp; Implement"/>
    <n v="600000"/>
    <n v="0"/>
  </r>
  <r>
    <x v="3"/>
    <x v="8"/>
    <s v="SUMP PLUS"/>
    <s v="BRT north-south corridor - high quality pedestrian routes to bus stops"/>
    <s v="A.2.2 Supporting measure: Provision of safe and well-lit walking routes to BRT stops"/>
    <s v="Main boulevard "/>
    <s v="Concept"/>
    <m/>
    <s v="Municipal authority; Transport Department"/>
    <n v="0"/>
    <m/>
    <s v="Plan &amp; Implement"/>
    <n v="1000000"/>
    <n v="0"/>
  </r>
  <r>
    <x v="3"/>
    <x v="9"/>
    <s v="SUMP"/>
    <s v="Pilot of 'Living Streets' concept in residential quarter, Old Town"/>
    <m/>
    <s v="Old Town"/>
    <s v="Complete"/>
    <m/>
    <s v="Municipal authority; Transport Department"/>
    <n v="50000"/>
    <s v="EU URBACT"/>
    <s v="Plan &amp; Implement"/>
    <n v="0"/>
    <n v="0"/>
  </r>
  <r>
    <x v="3"/>
    <x v="9"/>
    <s v="SUMP"/>
    <s v="Old Town enhancements for pedestrians, cyclists and disabled access"/>
    <m/>
    <s v="Old Town"/>
    <s v="Complete"/>
    <m/>
    <s v="Municipal authority; Transport Department"/>
    <n v="2000000"/>
    <s v="Municipal budget"/>
    <s v="Plan &amp; Implement"/>
    <n v="0"/>
    <n v="0"/>
  </r>
  <r>
    <x v="3"/>
    <x v="10"/>
    <s v="SUMP"/>
    <s v="Repair and installation works of pedestrian and bicycle paths, sidewalks"/>
    <m/>
    <s v="Coastal zone"/>
    <s v="Complete"/>
    <m/>
    <s v="Municipal authority; Transport Department"/>
    <n v="4000000"/>
    <s v="Municipal budget - tourism"/>
    <s v="Plan &amp; Implement"/>
    <n v="0"/>
    <n v="0"/>
  </r>
  <r>
    <x v="3"/>
    <x v="10"/>
    <s v="SUMP"/>
    <s v="Repair and enhancement works for existing pedestrian and bicycle paths"/>
    <m/>
    <s v="Southern district"/>
    <s v="Complete"/>
    <m/>
    <s v="Municipal authority; Transport Department"/>
    <n v="2500000"/>
    <s v="Municipal budget"/>
    <s v="Plan &amp; Implement"/>
    <n v="0"/>
    <n v="0"/>
  </r>
  <r>
    <x v="3"/>
    <x v="10"/>
    <s v="SUMP"/>
    <s v="New cycle superhighway from eastern suburbs to city centre"/>
    <s v="Installation of new segregated bicycle lane linking Southern district with main boulevard"/>
    <s v="Eastern cycle corridor"/>
    <s v="Approved"/>
    <m/>
    <s v="Municipal authority; Transport Department"/>
    <n v="0"/>
    <m/>
    <m/>
    <n v="4250000"/>
    <n v="0"/>
  </r>
  <r>
    <x v="3"/>
    <x v="10"/>
    <s v="SUMP PLUS"/>
    <s v="Cycle parking: for new cycle superhighway from eastern suburbs to city centre"/>
    <s v="Installation of bicycle parking at key locations along cycle superhighway"/>
    <s v="Eastern cycle corridor"/>
    <s v="Concept"/>
    <m/>
    <s v="Municipal authority; Transport Department"/>
    <n v="0"/>
    <m/>
    <m/>
    <n v="45000"/>
    <m/>
  </r>
  <r>
    <x v="3"/>
    <x v="10"/>
    <s v="SUMP PLUS"/>
    <s v="Campaign working with major employers: for use of new cycle superhighway from eastern suburbs to city centre"/>
    <s v="Campaign working in partnership with major employers to promote cycle commuting, including on-site provision of cycle parking and changing facilities. "/>
    <s v="Eastern cycle corridor"/>
    <s v="Concept"/>
    <m/>
    <s v="Municipal authority; Transport Department"/>
    <n v="0"/>
    <m/>
    <m/>
    <n v="150000"/>
    <m/>
  </r>
  <r>
    <x v="3"/>
    <x v="10"/>
    <s v="SUMP PLUS"/>
    <s v="Campaign working with schools: for use of new cycle superhighway from eastern suburbs to city centre"/>
    <s v="Campaign working in partnership with schools to promote cycle trips to school, including: cycle safety lessons; cycling events; and on-site provision of parking and changing facilities "/>
    <s v="Eastern cycle corridor"/>
    <s v="Concept"/>
    <m/>
    <s v="Municipal authority; Transport Department"/>
    <n v="0"/>
    <m/>
    <m/>
    <n v="150000"/>
    <m/>
  </r>
  <r>
    <x v="3"/>
    <x v="10"/>
    <s v="SUMP"/>
    <s v="Installation of missing sections of bicycle lanes "/>
    <m/>
    <s v="Southern district"/>
    <s v="Complete"/>
    <m/>
    <s v="Municipal authority; Transport Department"/>
    <n v="1800000"/>
    <s v="Municipal budget"/>
    <s v="Plan &amp; Implement"/>
    <n v="0"/>
    <n v="0"/>
  </r>
  <r>
    <x v="2"/>
    <x v="11"/>
    <m/>
    <m/>
    <m/>
    <m/>
    <m/>
    <m/>
    <m/>
    <m/>
    <m/>
    <m/>
    <m/>
    <m/>
  </r>
  <r>
    <x v="2"/>
    <x v="12"/>
    <m/>
    <m/>
    <m/>
    <m/>
    <m/>
    <m/>
    <m/>
    <m/>
    <m/>
    <m/>
    <m/>
    <m/>
  </r>
  <r>
    <x v="2"/>
    <x v="13"/>
    <m/>
    <m/>
    <m/>
    <m/>
    <m/>
    <m/>
    <m/>
    <m/>
    <m/>
    <m/>
    <m/>
    <m/>
  </r>
  <r>
    <x v="2"/>
    <x v="14"/>
    <m/>
    <m/>
    <m/>
    <m/>
    <m/>
    <m/>
    <m/>
    <m/>
    <m/>
    <m/>
    <m/>
    <m/>
  </r>
  <r>
    <x v="1"/>
    <x v="15"/>
    <m/>
    <m/>
    <m/>
    <m/>
    <m/>
    <m/>
    <m/>
    <m/>
    <m/>
    <m/>
    <m/>
    <m/>
  </r>
  <r>
    <x v="1"/>
    <x v="16"/>
    <m/>
    <m/>
    <m/>
    <m/>
    <m/>
    <m/>
    <m/>
    <m/>
    <m/>
    <m/>
    <m/>
    <m/>
  </r>
  <r>
    <x v="1"/>
    <x v="17"/>
    <m/>
    <m/>
    <m/>
    <m/>
    <m/>
    <m/>
    <m/>
    <m/>
    <m/>
    <m/>
    <m/>
    <m/>
  </r>
  <r>
    <x v="1"/>
    <x v="18"/>
    <m/>
    <m/>
    <m/>
    <m/>
    <m/>
    <m/>
    <m/>
    <m/>
    <m/>
    <m/>
    <m/>
    <m/>
  </r>
  <r>
    <x v="4"/>
    <x v="19"/>
    <m/>
    <m/>
    <m/>
    <m/>
    <m/>
    <m/>
    <m/>
    <m/>
    <m/>
    <m/>
    <m/>
    <m/>
  </r>
  <r>
    <x v="4"/>
    <x v="20"/>
    <m/>
    <m/>
    <m/>
    <m/>
    <m/>
    <m/>
    <m/>
    <m/>
    <m/>
    <m/>
    <m/>
    <m/>
  </r>
  <r>
    <x v="4"/>
    <x v="21"/>
    <m/>
    <m/>
    <m/>
    <m/>
    <m/>
    <m/>
    <m/>
    <m/>
    <m/>
    <m/>
    <m/>
    <m/>
  </r>
  <r>
    <x v="4"/>
    <x v="22"/>
    <m/>
    <m/>
    <m/>
    <m/>
    <m/>
    <m/>
    <m/>
    <m/>
    <m/>
    <m/>
    <m/>
    <m/>
  </r>
  <r>
    <x v="4"/>
    <x v="23"/>
    <m/>
    <m/>
    <m/>
    <m/>
    <m/>
    <m/>
    <m/>
    <m/>
    <m/>
    <m/>
    <m/>
    <m/>
  </r>
  <r>
    <x v="5"/>
    <x v="24"/>
    <m/>
    <m/>
    <m/>
    <m/>
    <m/>
    <m/>
    <m/>
    <m/>
    <m/>
    <m/>
    <m/>
    <m/>
  </r>
  <r>
    <x v="5"/>
    <x v="25"/>
    <m/>
    <m/>
    <m/>
    <m/>
    <m/>
    <m/>
    <m/>
    <m/>
    <m/>
    <m/>
    <m/>
    <m/>
  </r>
  <r>
    <x v="5"/>
    <x v="26"/>
    <m/>
    <m/>
    <m/>
    <m/>
    <m/>
    <m/>
    <m/>
    <m/>
    <m/>
    <m/>
    <m/>
    <m/>
  </r>
  <r>
    <x v="5"/>
    <x v="27"/>
    <m/>
    <m/>
    <m/>
    <m/>
    <m/>
    <m/>
    <m/>
    <m/>
    <m/>
    <m/>
    <m/>
    <m/>
  </r>
  <r>
    <x v="3"/>
    <x v="28"/>
    <m/>
    <m/>
    <m/>
    <m/>
    <m/>
    <m/>
    <m/>
    <m/>
    <m/>
    <m/>
    <m/>
    <m/>
  </r>
  <r>
    <x v="3"/>
    <x v="29"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s v="Intelligent Traffic Management"/>
    <s v="-"/>
    <s v="Implementation of coordinated traffic control system and management centre"/>
    <s v="Traffic light installation works of the prepared project"/>
    <m/>
    <s v="Complete"/>
    <s v="Operation"/>
    <s v="Municipal authority; Transport Department"/>
    <n v="2500000"/>
    <x v="0"/>
    <s v="Plan &amp; Implement"/>
    <n v="0"/>
    <n v="0"/>
    <n v="0"/>
    <m/>
    <m/>
    <m/>
    <m/>
    <m/>
    <m/>
    <m/>
    <m/>
    <m/>
    <m/>
    <m/>
    <m/>
    <m/>
    <m/>
    <m/>
    <s v="IMPL"/>
    <m/>
    <n v="500000"/>
    <s v="IMPL"/>
    <m/>
    <n v="1000000"/>
    <s v="IMPL"/>
    <m/>
    <n v="10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0"/>
    <s v="Highways works"/>
    <s v="-"/>
    <s v="Increase capacity of street network: central, northern and coastal areas"/>
    <s v="Street modernisation: central, northern and coastal areas"/>
    <s v="-"/>
    <s v="Complete"/>
    <s v="Operation"/>
    <s v="Municipal authority; Transport Department"/>
    <n v="48000000"/>
    <x v="0"/>
    <s v="Plan &amp; Implement"/>
    <n v="0"/>
    <n v="0"/>
    <n v="0"/>
    <s v="IMPL"/>
    <m/>
    <n v="3000000"/>
    <s v="IMPL"/>
    <m/>
    <n v="6000000"/>
    <s v="IMPL"/>
    <m/>
    <n v="8000000"/>
    <s v="IMPL"/>
    <m/>
    <n v="8000000"/>
    <s v="IMPL"/>
    <m/>
    <n v="6000000"/>
    <s v="IMPL"/>
    <m/>
    <n v="10000000"/>
    <s v="IMPL"/>
    <m/>
    <n v="70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0"/>
    <s v="Highways works"/>
    <s v="-"/>
    <s v="Reducation of air particulate pollution "/>
    <s v="Updating street maintenance and cleaning technologies"/>
    <s v="-"/>
    <s v="Complete"/>
    <s v="Operation"/>
    <s v="Municipal authority; Transport Department"/>
    <n v="1500000"/>
    <x v="1"/>
    <s v="Operation"/>
    <n v="0"/>
    <n v="0"/>
    <n v="0"/>
    <m/>
    <m/>
    <m/>
    <m/>
    <m/>
    <m/>
    <m/>
    <m/>
    <m/>
    <s v="IMPL"/>
    <m/>
    <n v="15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0"/>
    <s v="Highways works"/>
    <s v="-"/>
    <s v="Reconstruction of railway crossing"/>
    <s v="Improvements to vehicle and pedestrian safety"/>
    <s v="-"/>
    <s v="Complete"/>
    <s v="Operation"/>
    <s v="Municipal authority; Transport Department"/>
    <n v="2000000"/>
    <x v="1"/>
    <s v="Plan &amp; Implement"/>
    <n v="0"/>
    <n v="0"/>
    <n v="0"/>
    <m/>
    <m/>
    <m/>
    <m/>
    <m/>
    <m/>
    <s v="IMPL"/>
    <m/>
    <n v="500000"/>
    <s v="IMPL"/>
    <m/>
    <n v="15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1"/>
    <s v="SUMP Implementation Planning"/>
    <s v="SUMP"/>
    <s v="CIVITAS City Lab"/>
    <s v="Preparation of Implementation Plan for BRT and cycle highway corridors"/>
    <s v="-"/>
    <s v="Complete"/>
    <s v="Operation"/>
    <s v="Municipal authority; Transport Department"/>
    <n v="150000"/>
    <x v="2"/>
    <s v="Plan &amp; Implement"/>
    <n v="0"/>
    <n v="0"/>
    <n v="0"/>
    <m/>
    <m/>
    <m/>
    <m/>
    <m/>
    <m/>
    <m/>
    <m/>
    <m/>
    <m/>
    <m/>
    <m/>
    <m/>
    <m/>
    <m/>
    <m/>
    <m/>
    <m/>
    <s v="DES"/>
    <m/>
    <n v="75000"/>
    <s v="DES"/>
    <m/>
    <n v="75000"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Public Transport operational subsidies"/>
    <s v="-"/>
    <s v="Subsidies to cover standard PT operational costs "/>
    <s v="Increased subsidies required during COV19 pandemic due to fare revenue shortfall"/>
    <s v="-"/>
    <s v="Ongoing"/>
    <s v="Operation"/>
    <s v="Municipal authority; Transport Department"/>
    <n v="53000000"/>
    <x v="0"/>
    <s v="Operation"/>
    <n v="21500000"/>
    <n v="0"/>
    <n v="-21500000"/>
    <s v="OP"/>
    <m/>
    <n v="4000000"/>
    <s v="OP"/>
    <m/>
    <n v="3500000"/>
    <s v="OP"/>
    <m/>
    <n v="3500000"/>
    <s v="OP"/>
    <m/>
    <n v="4500000"/>
    <s v="OP"/>
    <m/>
    <n v="4500000"/>
    <s v="OP"/>
    <m/>
    <n v="3000000"/>
    <s v="OP"/>
    <m/>
    <n v="3500000"/>
    <s v="OP"/>
    <m/>
    <n v="8500000"/>
    <s v="OP"/>
    <m/>
    <n v="8000000"/>
    <s v="OP"/>
    <m/>
    <n v="5500000"/>
    <s v="OP"/>
    <m/>
    <n v="4500000"/>
    <s v="OP"/>
    <n v="4000000"/>
    <m/>
    <s v="OP"/>
    <n v="3500000"/>
    <m/>
    <s v="OP"/>
    <n v="3500000"/>
    <m/>
    <s v="OP"/>
    <n v="3500000"/>
    <m/>
    <s v="OP"/>
    <n v="3500000"/>
    <m/>
    <s v="OP"/>
    <n v="3500000"/>
    <m/>
  </r>
  <r>
    <x v="2"/>
    <s v="Inclusivity &amp; accessibility"/>
    <s v="-"/>
    <s v="Installation of guidance systems for visually impaired people"/>
    <s v="Installation on High Street as priority"/>
    <s v="-"/>
    <s v="Complete"/>
    <s v="Operation"/>
    <s v="Municipal authority; Transport Department"/>
    <n v="15000"/>
    <x v="0"/>
    <s v="Plan &amp; Implement"/>
    <n v="0"/>
    <n v="0"/>
    <n v="0"/>
    <m/>
    <m/>
    <m/>
    <s v="IMPL"/>
    <m/>
    <n v="5000"/>
    <s v="IMPL"/>
    <m/>
    <n v="5000"/>
    <s v="IMPL"/>
    <m/>
    <n v="5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2"/>
    <s v="Zero Carbon Bus Fleet"/>
    <s v="SUMP"/>
    <s v="Procurement of electric buses"/>
    <s v="Replacement of existing buses - municipal funds"/>
    <m/>
    <s v="Complete"/>
    <s v="Operation"/>
    <s v="Municipal authority; Transport Department"/>
    <n v="6000000"/>
    <x v="0"/>
    <s v="Plan &amp; Implement"/>
    <n v="0"/>
    <n v="0"/>
    <n v="0"/>
    <m/>
    <m/>
    <m/>
    <m/>
    <m/>
    <m/>
    <m/>
    <m/>
    <m/>
    <m/>
    <m/>
    <m/>
    <s v="IMPL"/>
    <m/>
    <m/>
    <s v="IMPL"/>
    <m/>
    <n v="60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2"/>
    <s v="Zero Carbon Bus Fleet"/>
    <s v="SUMP"/>
    <s v="Procurement of electric buses"/>
    <s v="Replacement of existing buses - national climate mitigation fund"/>
    <m/>
    <s v="Complete"/>
    <s v="Operation"/>
    <s v="Municipal authority; Transport Department"/>
    <n v="15000000"/>
    <x v="3"/>
    <s v="Plan &amp; Implement"/>
    <n v="0"/>
    <n v="0"/>
    <n v="0"/>
    <m/>
    <m/>
    <m/>
    <m/>
    <m/>
    <m/>
    <m/>
    <m/>
    <m/>
    <m/>
    <m/>
    <m/>
    <m/>
    <m/>
    <m/>
    <m/>
    <m/>
    <m/>
    <m/>
    <m/>
    <m/>
    <s v="IMPL"/>
    <m/>
    <n v="7500000"/>
    <s v="IMPL"/>
    <m/>
    <n v="750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2"/>
    <s v="Bus station and stops enhancements"/>
    <s v="SUMP"/>
    <s v="Refurbishment of Old Market interchange bus stop facilities"/>
    <s v="-"/>
    <s v="-"/>
    <s v="Complete"/>
    <m/>
    <s v="Municipal authority; Transport Department"/>
    <n v="150000"/>
    <x v="0"/>
    <s v="Plan &amp; Implement"/>
    <n v="0"/>
    <n v="0"/>
    <n v="0"/>
    <m/>
    <m/>
    <m/>
    <m/>
    <m/>
    <m/>
    <m/>
    <m/>
    <m/>
    <m/>
    <m/>
    <m/>
    <m/>
    <m/>
    <m/>
    <m/>
    <m/>
    <m/>
    <m/>
    <m/>
    <m/>
    <s v="IMPL"/>
    <m/>
    <n v="150000"/>
    <s v="OP"/>
    <m/>
    <m/>
    <s v="OP"/>
    <m/>
    <m/>
    <s v="OP"/>
    <m/>
    <m/>
    <s v="OP"/>
    <m/>
    <m/>
    <s v="OP"/>
    <m/>
    <m/>
    <s v="OP"/>
    <m/>
    <m/>
    <s v="OP"/>
    <m/>
    <m/>
    <s v="OP"/>
    <m/>
    <m/>
    <s v="OP"/>
    <m/>
    <m/>
  </r>
  <r>
    <x v="2"/>
    <s v="Bus Rapid Transit (BRT) "/>
    <s v="SUMP"/>
    <s v="BRT north-south corridor"/>
    <s v="BRT highway priority measures at key junctions on main boulevard"/>
    <s v="Main boulevard "/>
    <s v="Approved"/>
    <s v="Implement"/>
    <s v="Municipal authority; Transport Department"/>
    <n v="1500000"/>
    <x v="0"/>
    <s v="Plan &amp; Implement"/>
    <n v="6500000"/>
    <n v="0"/>
    <n v="-65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IMPL"/>
    <m/>
    <n v="1500000"/>
    <s v="IMPL"/>
    <n v="3500000"/>
    <m/>
    <s v="IMPL"/>
    <n v="3000000"/>
    <m/>
    <s v="OP"/>
    <m/>
    <m/>
    <s v="OP"/>
    <m/>
    <m/>
    <s v="OP"/>
    <m/>
    <m/>
    <s v="OP"/>
    <m/>
    <m/>
  </r>
  <r>
    <x v="2"/>
    <s v="Bus Rapid Transit (BRT) "/>
    <s v="SUMP"/>
    <s v="BRT north-south corridor"/>
    <s v="BRT modernisation of traffic control equipment to provide &quot;green wave&quot; on main boulvard"/>
    <s v="Main boulevard "/>
    <s v="Approved"/>
    <s v="Implement"/>
    <s v="Municipal authority; Transport Department"/>
    <n v="400000"/>
    <x v="0"/>
    <s v="Plan &amp; Implement"/>
    <n v="1600000"/>
    <n v="0"/>
    <n v="-16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IMPL"/>
    <m/>
    <n v="400000"/>
    <s v="IMPL"/>
    <n v="800000"/>
    <m/>
    <s v="IMPL"/>
    <n v="800000"/>
    <m/>
    <s v="OP"/>
    <m/>
    <m/>
    <s v="OP"/>
    <m/>
    <m/>
    <s v="OP"/>
    <m/>
    <m/>
    <s v="OP"/>
    <m/>
    <m/>
  </r>
  <r>
    <x v="2"/>
    <s v="Bus Rapid Transit (BRT) "/>
    <s v="SUMP"/>
    <s v="BRT north-south corridor"/>
    <s v="Design and installation of new BRT passenger stops on north-south corridor"/>
    <s v="Main boulevard "/>
    <s v="Approved"/>
    <s v="Implement"/>
    <s v="Municipal authority; Transport Department"/>
    <n v="200000"/>
    <x v="0"/>
    <s v="Plan &amp; Implement"/>
    <n v="1000000"/>
    <n v="0"/>
    <n v="-10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DES"/>
    <m/>
    <n v="200000"/>
    <s v="IMPL"/>
    <n v="500000"/>
    <m/>
    <s v="IMPL"/>
    <n v="500000"/>
    <m/>
    <s v="OP"/>
    <m/>
    <m/>
    <s v="OP"/>
    <m/>
    <m/>
    <s v="OP"/>
    <m/>
    <m/>
    <s v="OP"/>
    <m/>
    <m/>
  </r>
  <r>
    <x v="2"/>
    <s v="Bus Rapid Transit (BRT) "/>
    <s v="SUMP"/>
    <s v="BRT north-south corridor"/>
    <s v="Creation of Park &amp; Ride facility at nothern terminal of BRT corridor"/>
    <s v="Main boulevard "/>
    <s v="Approved"/>
    <s v="Implement"/>
    <s v="Municipal authority; Transport Department"/>
    <n v="0"/>
    <x v="4"/>
    <s v="Plan &amp; Implement"/>
    <n v="2500000"/>
    <n v="0"/>
    <n v="-25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IMPL"/>
    <n v="500000"/>
    <m/>
    <s v="IMPL"/>
    <n v="1000000"/>
    <m/>
    <s v="IMPL"/>
    <n v="1000000"/>
    <m/>
    <s v="OP"/>
    <m/>
    <m/>
    <s v="OP"/>
    <m/>
    <m/>
    <s v="OP"/>
    <m/>
    <m/>
  </r>
  <r>
    <x v="2"/>
    <s v="Bus Rapid Transit (BRT) "/>
    <s v="SUMP PLUS"/>
    <s v="BRT north-south corridor"/>
    <s v="Camera-based bus lane enforcement"/>
    <s v="Main boulevard "/>
    <s v="Concept"/>
    <m/>
    <s v="Municipal authority; Transport Department"/>
    <n v="0"/>
    <x v="4"/>
    <s v="Plan &amp; Implement"/>
    <n v="500000"/>
    <n v="0"/>
    <n v="-5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0000"/>
    <m/>
    <s v="IMPL"/>
    <n v="400000"/>
    <m/>
    <s v="IMPL"/>
    <n v="50000"/>
    <m/>
    <s v="OP"/>
    <m/>
    <m/>
    <s v="OP"/>
    <m/>
    <m/>
    <s v="OP"/>
    <m/>
    <m/>
  </r>
  <r>
    <x v="2"/>
    <s v="Bus Rapid Transit (BRT) "/>
    <s v="SUMP PLUS"/>
    <s v="BRT north-south corridor"/>
    <s v="BRT Marketing Campaign"/>
    <s v="Main boulevard "/>
    <s v="Concept"/>
    <m/>
    <s v="Municipal authority; Transport Department"/>
    <n v="0"/>
    <x v="4"/>
    <s v="Plan &amp; Implement"/>
    <n v="350000"/>
    <n v="0"/>
    <n v="-35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PLAN"/>
    <n v="50000"/>
    <m/>
    <s v="IMPL"/>
    <n v="150000"/>
    <m/>
    <s v="IMPL"/>
    <n v="150000"/>
    <m/>
    <m/>
    <m/>
    <m/>
    <m/>
    <m/>
    <m/>
  </r>
  <r>
    <x v="2"/>
    <s v="Bus Rapid Transit (BRT) "/>
    <s v="SUMP PLUS"/>
    <s v="BRT north-south corridor"/>
    <s v="Relocation of parking spaces along BRT route, and effective enforcement"/>
    <s v="Main boulevard "/>
    <s v="Concept"/>
    <m/>
    <s v="Municipal authority; Transport Department"/>
    <n v="0"/>
    <x v="4"/>
    <s v="Plan &amp; Implement"/>
    <n v="600000"/>
    <n v="0"/>
    <n v="-6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DES"/>
    <n v="100000"/>
    <m/>
    <s v="IMPL"/>
    <n v="200000"/>
    <m/>
    <s v="IMPL"/>
    <n v="200000"/>
    <m/>
    <s v="OP"/>
    <n v="50000"/>
    <m/>
    <s v="OP"/>
    <n v="50000"/>
    <m/>
  </r>
  <r>
    <x v="3"/>
    <s v="Active mobility to BRT"/>
    <s v="SUMP PLUS"/>
    <s v="BRT north-south corridor - high quality pedestrian routes to bus stops"/>
    <s v="A.2.2 Supporting measure: Provision of safe and well-lit walking routes to BRT stops"/>
    <s v="Main boulevard "/>
    <s v="Concept"/>
    <m/>
    <s v="Municipal authority; Transport Department"/>
    <n v="0"/>
    <x v="4"/>
    <s v="Plan &amp; Implement"/>
    <n v="1000000"/>
    <n v="0"/>
    <n v="-10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DES"/>
    <n v="250000"/>
    <m/>
    <s v="IMPL"/>
    <n v="250000"/>
    <m/>
    <s v="IMPL"/>
    <n v="250000"/>
    <m/>
    <s v="IMPL"/>
    <n v="250000"/>
    <m/>
    <m/>
    <m/>
    <m/>
    <m/>
    <m/>
    <m/>
  </r>
  <r>
    <x v="3"/>
    <s v="Living Streets"/>
    <s v="SUMP"/>
    <s v="Pilot of 'Living Streets' concept in residential quarter, Old Town"/>
    <m/>
    <s v="Old Town"/>
    <s v="Complete"/>
    <m/>
    <s v="Municipal authority; Transport Department"/>
    <n v="50000"/>
    <x v="5"/>
    <s v="Plan &amp; Implement"/>
    <n v="0"/>
    <n v="0"/>
    <n v="0"/>
    <m/>
    <m/>
    <m/>
    <m/>
    <m/>
    <m/>
    <m/>
    <m/>
    <m/>
    <m/>
    <m/>
    <m/>
    <m/>
    <m/>
    <m/>
    <m/>
    <m/>
    <m/>
    <m/>
    <m/>
    <m/>
    <s v="IMPL"/>
    <m/>
    <n v="36000"/>
    <s v="IMPL"/>
    <m/>
    <n v="14000"/>
    <m/>
    <m/>
    <m/>
    <m/>
    <m/>
    <m/>
    <m/>
    <m/>
    <m/>
    <m/>
    <m/>
    <m/>
    <m/>
    <m/>
    <m/>
    <m/>
    <m/>
    <m/>
    <m/>
    <m/>
    <m/>
    <m/>
    <m/>
    <m/>
  </r>
  <r>
    <x v="3"/>
    <s v="Living Streets"/>
    <s v="SUMP"/>
    <s v="Old Town enhancements for pedestrians, cyclists and disabled access"/>
    <m/>
    <s v="Old Town"/>
    <s v="Complete"/>
    <m/>
    <s v="Municipal authority; Transport Department"/>
    <n v="2000000"/>
    <x v="0"/>
    <s v="Plan &amp; Implement"/>
    <n v="0"/>
    <n v="0"/>
    <n v="0"/>
    <m/>
    <m/>
    <m/>
    <m/>
    <m/>
    <m/>
    <m/>
    <m/>
    <m/>
    <s v="IMPL"/>
    <m/>
    <n v="250000"/>
    <s v="IMPL"/>
    <m/>
    <n v="1000000"/>
    <s v="IMPL"/>
    <m/>
    <n v="75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Walking and cycling networks"/>
    <s v="SUMP"/>
    <s v="Repair and installation works of pedestrian and bicycle paths, sidewalks"/>
    <m/>
    <s v="Coastal zone"/>
    <s v="Complete"/>
    <m/>
    <s v="Municipal authority; Transport Department"/>
    <n v="4000000"/>
    <x v="6"/>
    <s v="Plan &amp; Implement"/>
    <n v="0"/>
    <n v="0"/>
    <n v="0"/>
    <m/>
    <m/>
    <m/>
    <m/>
    <m/>
    <m/>
    <m/>
    <m/>
    <m/>
    <m/>
    <m/>
    <m/>
    <s v="DES"/>
    <m/>
    <n v="500000"/>
    <s v="IMPL"/>
    <m/>
    <n v="500000"/>
    <s v="IMPL"/>
    <m/>
    <n v="750000"/>
    <s v="IMPL"/>
    <m/>
    <n v="750000"/>
    <s v="IMPL"/>
    <m/>
    <n v="750000"/>
    <s v="IMPL"/>
    <m/>
    <n v="750000"/>
    <m/>
    <m/>
    <m/>
    <m/>
    <m/>
    <m/>
    <m/>
    <m/>
    <m/>
    <m/>
    <m/>
    <m/>
    <m/>
    <m/>
    <m/>
    <m/>
    <m/>
    <m/>
    <m/>
    <m/>
    <m/>
  </r>
  <r>
    <x v="3"/>
    <s v="Walking and cycling networks"/>
    <s v="SUMP"/>
    <s v="Repair and enhancement works for existing pedestrian and bicycle paths"/>
    <m/>
    <s v="Southern district"/>
    <s v="Complete"/>
    <m/>
    <s v="Municipal authority; Transport Department"/>
    <n v="2500000"/>
    <x v="0"/>
    <s v="Plan &amp; Implement"/>
    <n v="0"/>
    <n v="0"/>
    <n v="0"/>
    <m/>
    <m/>
    <m/>
    <m/>
    <m/>
    <m/>
    <m/>
    <m/>
    <m/>
    <m/>
    <m/>
    <m/>
    <m/>
    <m/>
    <m/>
    <m/>
    <m/>
    <m/>
    <m/>
    <m/>
    <m/>
    <s v="DES"/>
    <m/>
    <n v="500000"/>
    <s v="IMPL"/>
    <m/>
    <n v="1000000"/>
    <s v="IMPL"/>
    <m/>
    <n v="1000000"/>
    <m/>
    <m/>
    <m/>
    <m/>
    <m/>
    <m/>
    <m/>
    <m/>
    <m/>
    <m/>
    <m/>
    <m/>
    <m/>
    <m/>
    <m/>
    <m/>
    <m/>
    <m/>
    <m/>
    <m/>
    <m/>
  </r>
  <r>
    <x v="3"/>
    <s v="Walking and cycling networks"/>
    <s v="SUMP"/>
    <s v="New cycle superhighway from eastern suburbs to city centre"/>
    <s v="Installation of new segregated bicycle lane linking Southern district with main boulevard"/>
    <s v="Eastern cycle corridor"/>
    <s v="Approved"/>
    <m/>
    <s v="Municipal authority; Transport Department"/>
    <n v="0"/>
    <x v="4"/>
    <m/>
    <n v="4250000"/>
    <n v="0"/>
    <n v="-425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DES"/>
    <n v="250000"/>
    <m/>
    <s v="IMPL"/>
    <n v="2000000"/>
    <m/>
    <s v="IMPL"/>
    <n v="2000000"/>
    <m/>
    <m/>
    <m/>
    <m/>
  </r>
  <r>
    <x v="3"/>
    <s v="Walking and cycling networks"/>
    <s v="SUMP PLUS"/>
    <s v="Cycle parking: for new cycle superhighway from eastern suburbs to city centre"/>
    <s v="Installation of bicycle parking at key locations along cycle superhighway"/>
    <s v="Eastern cycle corridor"/>
    <s v="Concept"/>
    <m/>
    <s v="Municipal authority; Transport Department"/>
    <n v="0"/>
    <x v="4"/>
    <m/>
    <n v="45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IMPL"/>
    <n v="15000"/>
    <m/>
    <s v="IMPL"/>
    <n v="15000"/>
    <m/>
    <s v="IMPL"/>
    <n v="15000"/>
    <m/>
    <m/>
    <m/>
    <m/>
  </r>
  <r>
    <x v="3"/>
    <s v="Walking and cycling networks"/>
    <s v="SUMP PLUS"/>
    <s v="Campaign working with major employers: for use of new cycle superhighway from eastern suburbs to city centre"/>
    <s v="Campaign working in partnership with major employers to promote cycle commuting, including on-site provision of cycle parking and changing facilities. "/>
    <s v="Eastern cycle corridor"/>
    <s v="Concept"/>
    <m/>
    <s v="Municipal authority; Transport Department"/>
    <n v="0"/>
    <x v="4"/>
    <m/>
    <n v="15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PLAN"/>
    <n v="50000"/>
    <m/>
    <s v="IMPL"/>
    <n v="50000"/>
    <m/>
    <s v="IMPL"/>
    <n v="50000"/>
    <m/>
  </r>
  <r>
    <x v="3"/>
    <s v="Walking and cycling networks"/>
    <s v="SUMP PLUS"/>
    <s v="Campaign working with schools: for use of new cycle superhighway from eastern suburbs to city centre"/>
    <s v="Campaign working in partnership with schools to promote cycle trips to school, including: cycle safety lessons; cycling events; and on-site provision of parking and changing facilities "/>
    <s v="Eastern cycle corridor"/>
    <s v="Concept"/>
    <m/>
    <s v="Municipal authority; Transport Department"/>
    <n v="0"/>
    <x v="4"/>
    <m/>
    <n v="15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s v="PLAN"/>
    <n v="50000"/>
    <m/>
    <s v="IMPL"/>
    <n v="50000"/>
    <m/>
    <s v="IMPL"/>
    <n v="50000"/>
    <m/>
  </r>
  <r>
    <x v="3"/>
    <s v="Walking and cycling networks"/>
    <s v="SUMP"/>
    <s v="Installation of missing sections of bicycle lanes "/>
    <m/>
    <s v="Southern district"/>
    <s v="Complete"/>
    <m/>
    <s v="Municipal authority; Transport Department"/>
    <n v="1800000"/>
    <x v="0"/>
    <s v="Plan &amp; Implement"/>
    <n v="0"/>
    <n v="0"/>
    <n v="0"/>
    <m/>
    <m/>
    <n v="200000"/>
    <m/>
    <m/>
    <n v="800000"/>
    <m/>
    <m/>
    <n v="800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5EA501-F883-4C9D-BA66-DF20F99FC734}" name="PivotTable1" cacheId="59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chartFormat="14">
  <location ref="A48:L56" firstHeaderRow="0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6">
        <item m="1" x="10"/>
        <item m="1" x="13"/>
        <item m="1" x="12"/>
        <item m="1" x="14"/>
        <item x="1"/>
        <item x="0"/>
        <item m="1" x="11"/>
        <item m="1" x="9"/>
        <item m="1" x="8"/>
        <item m="1" x="7"/>
        <item x="4"/>
        <item x="2"/>
        <item x="3"/>
        <item x="5"/>
        <item x="6"/>
        <item t="default"/>
      </items>
    </pivotField>
    <pivotField showAll="0"/>
    <pivotField numFmtId="164" showAll="0"/>
    <pivotField numFmtId="164"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8">
    <i>
      <x v="4"/>
    </i>
    <i>
      <x v="5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Sum of Funding (2014)" fld="17" baseField="0" baseItem="0"/>
    <dataField name="Sum of Funding (2015)" fld="20" baseField="0" baseItem="0"/>
    <dataField name="Sum of Funding (2016)" fld="23" baseField="0" baseItem="0"/>
    <dataField name="Sum of Funding (2017)" fld="26" baseField="0" baseItem="0"/>
    <dataField name="Sum of Funding (2018)" fld="29" baseField="0" baseItem="0"/>
    <dataField name="Sum of Funding (2019" fld="32" baseField="0" baseItem="0"/>
    <dataField name="Sum of Funding (2020)" fld="35" baseField="0" baseItem="0"/>
    <dataField name="Sum of Funding (2021)" fld="38" baseField="0" baseItem="0"/>
    <dataField name="Sum of Funding (2022)" fld="41" baseField="0" baseItem="0"/>
    <dataField name="Sum of Funding (2023)" fld="44" baseField="0" baseItem="0"/>
    <dataField name="Sum of Funding (2024)" fld="47" baseField="0" baseItem="0"/>
  </dataFields>
  <formats count="5">
    <format dxfId="60">
      <pivotArea outline="0" collapsedLevelsAreSubtotals="1" fieldPosition="0"/>
    </format>
    <format dxfId="59">
      <pivotArea field="10" type="button" dataOnly="0" labelOnly="1" outline="0" axis="axisRow" fieldPosition="0"/>
    </format>
    <format dxfId="58">
      <pivotArea dataOnly="0" labelOnly="1" grandRow="1" outline="0" fieldPosition="0"/>
    </format>
    <format dxfId="57">
      <pivotArea field="10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F55B14-239D-4D3E-809D-92DB4DEF4B10}" name="PivotTable5" cacheId="59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chartFormat="1">
  <location ref="W48:X56" firstHeaderRow="1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6">
        <item m="1" x="10"/>
        <item m="1" x="13"/>
        <item m="1" x="12"/>
        <item m="1" x="14"/>
        <item x="1"/>
        <item x="0"/>
        <item m="1" x="11"/>
        <item m="1" x="9"/>
        <item m="1" x="8"/>
        <item m="1" x="7"/>
        <item x="4"/>
        <item x="2"/>
        <item x="3"/>
        <item x="5"/>
        <item x="6"/>
        <item t="default"/>
      </items>
    </pivotField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8">
    <i>
      <x v="4"/>
    </i>
    <i>
      <x v="5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 of TOTAL Funding" fld="9" baseField="0" baseItem="0" numFmtId="164"/>
  </dataFields>
  <formats count="1">
    <format dxfId="61">
      <pivotArea outline="0" collapsedLevelsAreSubtotals="1" fieldPosition="0"/>
    </format>
  </format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C1925-B8CC-4A34-9873-7BE445593461}" name="PivotTable3" cacheId="59" dataOnRows="1" applyNumberFormats="0" applyBorderFormats="0" applyFontFormats="0" applyPatternFormats="0" applyAlignmentFormats="0" applyWidthHeightFormats="1" dataCaption="Values" updatedVersion="8" minRefreshableVersion="3" useAutoFormatting="1" pageOverThenDown="1" itemPrintTitles="1" createdVersion="7" indent="0" outline="1" outlineData="1" multipleFieldFilters="0" chartFormat="1">
  <location ref="A77:F89" firstHeaderRow="1" firstDataRow="2" firstDataCol="1"/>
  <pivotFields count="66">
    <pivotField axis="axisCol" showAll="0">
      <items count="6">
        <item x="0"/>
        <item x="1"/>
        <item x="2"/>
        <item m="1" x="4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-2"/>
  </rowFields>
  <row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rowItems>
  <colFields count="1">
    <field x="0"/>
  </colFields>
  <colItems count="5">
    <i>
      <x/>
    </i>
    <i>
      <x v="1"/>
    </i>
    <i>
      <x v="2"/>
    </i>
    <i>
      <x v="4"/>
    </i>
    <i t="grand">
      <x/>
    </i>
  </colItems>
  <dataFields count="11">
    <dataField name="Sum of Funding (2014)" fld="17" baseField="0" baseItem="0"/>
    <dataField name="Sum of Funding (2015)" fld="20" baseField="0" baseItem="0"/>
    <dataField name="Sum of Funding (2016)" fld="23" baseField="0" baseItem="0"/>
    <dataField name="Sum of Funding (2017)" fld="26" baseField="0" baseItem="0"/>
    <dataField name="Sum of Funding (2018)" fld="29" baseField="0" baseItem="0"/>
    <dataField name="Sum of Funding (2019" fld="32" baseField="0" baseItem="0"/>
    <dataField name="Sum of Funding (2020)" fld="35" baseField="0" baseItem="0"/>
    <dataField name="Sum of Funding (2021)" fld="38" baseField="0" baseItem="0"/>
    <dataField name="Sum of Funding (2022)" fld="41" baseField="0" baseItem="0"/>
    <dataField name="Sum of Funding (2023)" fld="44" baseField="0" baseItem="0"/>
    <dataField name="Sum of Funding (2024)" fld="47" baseField="0" baseItem="0"/>
  </dataFields>
  <formats count="4">
    <format dxfId="65">
      <pivotArea field="-2" type="button" dataOnly="0" labelOnly="1" outline="0" axis="axisRow" fieldPosition="0"/>
    </format>
    <format dxfId="64">
      <pivotArea dataOnly="0" labelOnly="1" fieldPosition="0">
        <references count="1">
          <reference field="0" count="0"/>
        </references>
      </pivotArea>
    </format>
    <format dxfId="63">
      <pivotArea dataOnly="0" labelOnly="1" grandCol="1" outline="0" fieldPosition="0"/>
    </format>
    <format dxfId="62">
      <pivotArea outline="0" collapsedLevelsAreSubtotals="1" fieldPosition="0"/>
    </format>
  </format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614510-7601-496B-B977-46DB02518032}" name="PivotTable2" cacheId="58" applyNumberFormats="0" applyBorderFormats="0" applyFontFormats="0" applyPatternFormats="0" applyAlignmentFormats="0" applyWidthHeightFormats="1" dataCaption="Values" showMissing="0" updatedVersion="8" minRefreshableVersion="3" useAutoFormatting="1" itemPrintTitles="1" createdVersion="7" indent="0" outline="1" outlineData="1" multipleFieldFilters="0" chartFormat="6">
  <location ref="T48:U63" firstHeaderRow="1" firstDataRow="1" firstDataCol="1"/>
  <pivotFields count="14">
    <pivotField axis="axisRow" showAll="0">
      <items count="7">
        <item x="0"/>
        <item x="1"/>
        <item x="2"/>
        <item x="4"/>
        <item x="3"/>
        <item x="5"/>
        <item t="default"/>
      </items>
    </pivotField>
    <pivotField axis="axisRow" showAll="0" measureFilter="1">
      <items count="31">
        <item x="7"/>
        <item x="6"/>
        <item x="1"/>
        <item x="4"/>
        <item x="0"/>
        <item x="10"/>
        <item x="2"/>
        <item x="3"/>
        <item x="5"/>
        <item x="9"/>
        <item x="8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showAll="0"/>
    <pivotField numFmtId="164" showAll="0"/>
    <pivotField numFmtId="164" showAll="0"/>
  </pivotFields>
  <rowFields count="2">
    <field x="0"/>
    <field x="1"/>
  </rowFields>
  <rowItems count="15">
    <i>
      <x/>
    </i>
    <i r="1">
      <x v="2"/>
    </i>
    <i r="1">
      <x v="4"/>
    </i>
    <i>
      <x v="1"/>
    </i>
    <i r="1">
      <x v="6"/>
    </i>
    <i>
      <x v="2"/>
    </i>
    <i r="1">
      <x/>
    </i>
    <i r="1">
      <x v="1"/>
    </i>
    <i r="1">
      <x v="3"/>
    </i>
    <i r="1">
      <x v="7"/>
    </i>
    <i r="1">
      <x v="8"/>
    </i>
    <i>
      <x v="4"/>
    </i>
    <i r="1">
      <x v="5"/>
    </i>
    <i r="1">
      <x v="9"/>
    </i>
    <i t="grand">
      <x/>
    </i>
  </rowItems>
  <colItems count="1">
    <i/>
  </colItems>
  <dataFields count="1">
    <dataField name="Sum of TOTAL Funding" fld="9" baseField="0" baseItem="0" numFmtId="164"/>
  </dataFields>
  <formats count="1">
    <format dxfId="66">
      <pivotArea outline="0" collapsedLevelsAreSubtotals="1" fieldPosition="0"/>
    </format>
  </formats>
  <chartFormats count="12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5" format="3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5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5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5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5" format="19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5"/>
          </reference>
        </references>
      </pivotArea>
    </chartFormat>
    <chartFormat chart="5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5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7"/>
          </reference>
        </references>
      </pivotArea>
    </chartFormat>
    <chartFormat chart="5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8"/>
          </reference>
        </references>
      </pivotArea>
    </chartFormat>
    <chartFormat chart="5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9"/>
          </reference>
        </references>
      </pivotArea>
    </chartFormat>
    <chartFormat chart="5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1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383403-A986-45EA-91AB-B4B193F708D5}" name="PivotTable5" cacheId="5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M6:P37" firstHeaderRow="0" firstDataRow="1" firstDataCol="1"/>
  <pivotFields count="15">
    <pivotField showAll="0">
      <items count="7">
        <item x="0"/>
        <item x="1"/>
        <item x="2"/>
        <item x="4"/>
        <item x="3"/>
        <item x="5"/>
        <item t="default"/>
      </items>
    </pivotField>
    <pivotField axis="axisRow" showAll="0">
      <items count="31">
        <item x="7"/>
        <item x="6"/>
        <item x="1"/>
        <item x="4"/>
        <item x="0"/>
        <item x="10"/>
        <item x="2"/>
        <item x="3"/>
        <item x="5"/>
        <item x="9"/>
        <item x="8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dataField="1" showAll="0"/>
    <pivotField dataField="1" showAll="0"/>
  </pivotFields>
  <rowFields count="1">
    <field x="1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Estimated cost" fld="12" baseField="0" baseItem="0"/>
    <dataField name="Sum of Funding amount (from Step 3)" fld="13" baseField="0" baseItem="0"/>
    <dataField name="Balance (+/-) (from Step 3)" fld="14" baseField="1" baseItem="21" numFmtId="164"/>
  </dataFields>
  <formats count="16">
    <format dxfId="45">
      <pivotArea field="0" type="button" dataOnly="0" labelOnly="1" outline="0"/>
    </format>
    <format dxfId="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">
      <pivotArea grandRow="1" outline="0" collapsedLevelsAreSubtotals="1" fieldPosition="0"/>
    </format>
    <format dxfId="41">
      <pivotArea outline="0" collapsedLevelsAreSubtotals="1" fieldPosition="0"/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34">
      <pivotArea field="1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3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31">
      <pivotArea collapsedLevelsAreSubtotals="1" fieldPosition="0">
        <references count="2">
          <reference field="4294967294" count="2" selected="0">
            <x v="1"/>
            <x v="2"/>
          </reference>
          <reference field="1" count="0"/>
        </references>
      </pivotArea>
    </format>
    <format dxfId="30">
      <pivotArea field="1" grandRow="1" outline="0" collapsedLevelsAreSubtotals="1" axis="axisRow" fieldPosition="0">
        <references count="1">
          <reference field="4294967294" count="2" selected="0">
            <x v="1"/>
            <x v="2"/>
          </reference>
        </references>
      </pivotArea>
    </format>
  </formats>
  <conditionalFormats count="1">
    <conditionalFormat priority="4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1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7397C9-626E-4C34-B8DD-ACE0676C7D59}" name="PivotTable1" cacheId="5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5">
  <location ref="A5:I37" firstHeaderRow="1" firstDataRow="2" firstDataCol="1"/>
  <pivotFields count="11">
    <pivotField showAll="0"/>
    <pivotField axis="axisRow" showAll="0">
      <items count="31">
        <item x="7"/>
        <item x="6"/>
        <item x="1"/>
        <item x="4"/>
        <item x="0"/>
        <item x="10"/>
        <item x="2"/>
        <item x="3"/>
        <item x="5"/>
        <item x="9"/>
        <item x="8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Col" showAll="0">
      <items count="8">
        <item x="1"/>
        <item x="0"/>
        <item x="4"/>
        <item x="2"/>
        <item x="3"/>
        <item x="5"/>
        <item x="6"/>
        <item t="default"/>
      </items>
    </pivotField>
  </pivotFields>
  <rowFields count="1">
    <field x="1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1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TOTAL Funding" fld="9" baseField="0" baseItem="0"/>
  </dataFields>
  <formats count="5">
    <format dxfId="50">
      <pivotArea outline="0" collapsedLevelsAreSubtotals="1" fieldPosition="0"/>
    </format>
    <format dxfId="49">
      <pivotArea dataOnly="0" labelOnly="1" fieldPosition="0">
        <references count="1">
          <reference field="10" count="1">
            <x v="0"/>
          </reference>
        </references>
      </pivotArea>
    </format>
    <format dxfId="48">
      <pivotArea dataOnly="0" labelOnly="1" fieldPosition="0">
        <references count="1">
          <reference field="10" count="1">
            <x v="1"/>
          </reference>
        </references>
      </pivotArea>
    </format>
    <format dxfId="47">
      <pivotArea dataOnly="0" labelOnly="1" fieldPosition="0">
        <references count="1">
          <reference field="10" count="1">
            <x v="1"/>
          </reference>
        </references>
      </pivotArea>
    </format>
    <format dxfId="46">
      <pivotArea dataOnly="0" labelOnly="1" fieldPosition="0">
        <references count="1">
          <reference field="1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28" row="1">
    <wetp:webextensionref xmlns:r="http://schemas.openxmlformats.org/officeDocument/2006/relationships" r:id="rId1"/>
  </wetp:taskpane>
  <wetp:taskpane dockstate="right" visibility="0" width="350" row="3">
    <wetp:webextensionref xmlns:r="http://schemas.openxmlformats.org/officeDocument/2006/relationships" r:id="rId2"/>
  </wetp:taskpane>
  <wetp:taskpane dockstate="left" visibility="0" width="116" row="1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B72AA108-B993-4CC3-A58D-F75F5A332165}">
  <we:reference id="wa104374368" version="1.0.0.0" store="en-US" storeType="OMEX"/>
  <we:alternateReferences>
    <we:reference id="WA104374368" version="1.0.0.0" store="WA104374368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97E0FB09-A17C-41E0-A011-3684E931655A}">
  <we:reference id="wa104381338" version="1.8.1.0" store="en-US" storeType="OMEX"/>
  <we:alternateReferences>
    <we:reference id="wa104381338" version="1.8.1.0" store="WA104381338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CC494BFF-0C7F-4207-8408-71DD5177FE3F}">
  <we:reference id="wa104382047" version="1.0.0.17" store="en-US" storeType="OMEX"/>
  <we:alternateReferences>
    <we:reference id="wa104382047" version="1.0.0.17" store="WA104382047" storeType="OMEX"/>
  </we:alternateReferences>
  <we:properties/>
  <we:bindings>
    <we:binding id="1" type="matrix" appref="{EB90613B-5EA1-49FB-BF3E-067A4F7EBE8B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16A6-3DB9-44DA-A1E6-C0535C0D7952}">
  <dimension ref="A1:N20"/>
  <sheetViews>
    <sheetView tabSelected="1" zoomScale="130" zoomScaleNormal="130" workbookViewId="0">
      <selection activeCell="D10" sqref="D10"/>
    </sheetView>
  </sheetViews>
  <sheetFormatPr defaultRowHeight="15" x14ac:dyDescent="0.25"/>
  <cols>
    <col min="4" max="4" width="10.5703125" bestFit="1" customWidth="1"/>
  </cols>
  <sheetData>
    <row r="1" spans="1:14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ht="33.75" x14ac:dyDescent="0.5">
      <c r="A2" s="136"/>
      <c r="B2" s="129"/>
      <c r="N2" s="136"/>
    </row>
    <row r="3" spans="1:14" ht="33.75" x14ac:dyDescent="0.5">
      <c r="A3" s="136"/>
      <c r="B3" s="129"/>
      <c r="N3" s="136"/>
    </row>
    <row r="4" spans="1:14" ht="33.75" x14ac:dyDescent="0.5">
      <c r="A4" s="136"/>
      <c r="B4" s="129"/>
      <c r="N4" s="136"/>
    </row>
    <row r="5" spans="1:14" ht="26.25" x14ac:dyDescent="0.4">
      <c r="A5" s="136"/>
      <c r="B5" s="130" t="s">
        <v>249</v>
      </c>
      <c r="N5" s="136"/>
    </row>
    <row r="6" spans="1:14" ht="15" customHeight="1" x14ac:dyDescent="0.25">
      <c r="A6" s="136"/>
      <c r="B6" s="138" t="s">
        <v>251</v>
      </c>
      <c r="N6" s="136"/>
    </row>
    <row r="7" spans="1:14" ht="15" customHeight="1" x14ac:dyDescent="0.25">
      <c r="A7" s="136"/>
      <c r="N7" s="136"/>
    </row>
    <row r="8" spans="1:14" ht="15" customHeight="1" x14ac:dyDescent="0.25">
      <c r="A8" s="136"/>
      <c r="B8" t="s">
        <v>247</v>
      </c>
      <c r="N8" s="136"/>
    </row>
    <row r="9" spans="1:14" x14ac:dyDescent="0.25">
      <c r="A9" s="136"/>
      <c r="B9" s="133" t="s">
        <v>240</v>
      </c>
      <c r="C9" s="131"/>
      <c r="D9" s="131"/>
      <c r="N9" s="136"/>
    </row>
    <row r="10" spans="1:14" x14ac:dyDescent="0.25">
      <c r="A10" s="136"/>
      <c r="B10" s="131"/>
      <c r="C10" s="132" t="s">
        <v>241</v>
      </c>
      <c r="D10" s="134" t="s">
        <v>248</v>
      </c>
      <c r="N10" s="136"/>
    </row>
    <row r="11" spans="1:14" x14ac:dyDescent="0.25">
      <c r="A11" s="136"/>
      <c r="B11" s="131"/>
      <c r="C11" s="132" t="s">
        <v>242</v>
      </c>
      <c r="D11" s="134">
        <v>11</v>
      </c>
      <c r="N11" s="136"/>
    </row>
    <row r="12" spans="1:14" x14ac:dyDescent="0.25">
      <c r="A12" s="136"/>
      <c r="B12" s="131"/>
      <c r="C12" s="131"/>
      <c r="D12" s="132"/>
      <c r="K12" s="148"/>
      <c r="L12" s="148"/>
      <c r="M12" s="148"/>
      <c r="N12" s="136"/>
    </row>
    <row r="13" spans="1:14" x14ac:dyDescent="0.25">
      <c r="A13" s="136"/>
      <c r="B13" s="133" t="s">
        <v>243</v>
      </c>
      <c r="C13" s="131"/>
      <c r="D13" s="132"/>
      <c r="K13" s="148"/>
      <c r="L13" s="148"/>
      <c r="M13" s="148"/>
      <c r="N13" s="136"/>
    </row>
    <row r="14" spans="1:14" x14ac:dyDescent="0.25">
      <c r="A14" s="136"/>
      <c r="B14" s="131"/>
      <c r="C14" s="132" t="s">
        <v>244</v>
      </c>
      <c r="D14" s="135" t="s">
        <v>245</v>
      </c>
      <c r="K14" s="148"/>
      <c r="L14" s="148"/>
      <c r="M14" s="148"/>
      <c r="N14" s="136"/>
    </row>
    <row r="15" spans="1:14" x14ac:dyDescent="0.25">
      <c r="A15" s="136"/>
      <c r="B15" s="131"/>
      <c r="C15" s="132" t="s">
        <v>246</v>
      </c>
      <c r="D15" s="135">
        <v>6</v>
      </c>
      <c r="K15" s="148"/>
      <c r="L15" s="148"/>
      <c r="M15" s="148"/>
      <c r="N15" s="136"/>
    </row>
    <row r="16" spans="1:14" x14ac:dyDescent="0.25">
      <c r="A16" s="136"/>
      <c r="K16" s="148"/>
      <c r="L16" s="148"/>
      <c r="M16" s="148"/>
      <c r="N16" s="136"/>
    </row>
    <row r="17" spans="1:14" x14ac:dyDescent="0.25">
      <c r="A17" s="136"/>
      <c r="B17" s="137" t="s">
        <v>250</v>
      </c>
      <c r="K17" s="148"/>
      <c r="L17" s="148"/>
      <c r="M17" s="148"/>
      <c r="N17" s="136"/>
    </row>
    <row r="18" spans="1:14" x14ac:dyDescent="0.25">
      <c r="A18" s="136"/>
      <c r="B18" s="148"/>
      <c r="C18" s="148"/>
      <c r="D18" s="148"/>
      <c r="K18" s="148"/>
      <c r="L18" s="148"/>
      <c r="M18" s="148"/>
      <c r="N18" s="136"/>
    </row>
    <row r="19" spans="1:14" x14ac:dyDescent="0.25">
      <c r="A19" s="136"/>
      <c r="B19" s="148"/>
      <c r="C19" s="148"/>
      <c r="D19" s="148"/>
      <c r="K19" s="148"/>
      <c r="L19" s="148"/>
      <c r="M19" s="148"/>
      <c r="N19" s="136"/>
    </row>
    <row r="20" spans="1:14" x14ac:dyDescent="0.25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</row>
  </sheetData>
  <mergeCells count="2">
    <mergeCell ref="B18:D19"/>
    <mergeCell ref="K12:M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BD79-073F-4A13-A01E-15824DAAE585}">
  <dimension ref="A1:X89"/>
  <sheetViews>
    <sheetView zoomScale="70" zoomScaleNormal="70" workbookViewId="0"/>
  </sheetViews>
  <sheetFormatPr defaultRowHeight="15" x14ac:dyDescent="0.25"/>
  <cols>
    <col min="1" max="1" width="31" bestFit="1" customWidth="1"/>
    <col min="2" max="2" width="20.85546875" bestFit="1" customWidth="1"/>
    <col min="3" max="6" width="18.140625" bestFit="1" customWidth="1"/>
    <col min="7" max="7" width="18.5703125" bestFit="1" customWidth="1"/>
    <col min="8" max="8" width="18.140625" bestFit="1" customWidth="1"/>
    <col min="9" max="9" width="17.28515625" bestFit="1" customWidth="1"/>
    <col min="10" max="10" width="18.140625" bestFit="1" customWidth="1"/>
    <col min="11" max="12" width="17.140625" bestFit="1" customWidth="1"/>
    <col min="13" max="18" width="13.7109375" customWidth="1"/>
    <col min="19" max="19" width="20.85546875" customWidth="1"/>
    <col min="20" max="20" width="45" bestFit="1" customWidth="1"/>
    <col min="21" max="21" width="28.28515625" bestFit="1" customWidth="1"/>
    <col min="22" max="22" width="41.42578125" customWidth="1"/>
    <col min="23" max="23" width="31" bestFit="1" customWidth="1"/>
    <col min="24" max="24" width="28.28515625" bestFit="1" customWidth="1"/>
  </cols>
  <sheetData>
    <row r="1" spans="1:1" ht="18.75" x14ac:dyDescent="0.3">
      <c r="A1" s="3" t="s">
        <v>252</v>
      </c>
    </row>
    <row r="2" spans="1:1" ht="21" x14ac:dyDescent="0.35">
      <c r="A2" s="19" t="s">
        <v>16</v>
      </c>
    </row>
    <row r="26" spans="1:1" ht="15.75" x14ac:dyDescent="0.25">
      <c r="A26" s="29" t="s">
        <v>87</v>
      </c>
    </row>
    <row r="47" spans="1:24" x14ac:dyDescent="0.25">
      <c r="A47" s="18" t="s">
        <v>94</v>
      </c>
      <c r="M47" s="18" t="s">
        <v>17</v>
      </c>
      <c r="N47" s="17"/>
      <c r="O47" s="17"/>
      <c r="T47" s="23" t="s">
        <v>92</v>
      </c>
      <c r="W47" s="23" t="s">
        <v>93</v>
      </c>
    </row>
    <row r="48" spans="1:24" ht="45" x14ac:dyDescent="0.25">
      <c r="A48" s="32" t="s">
        <v>11</v>
      </c>
      <c r="B48" s="1" t="s">
        <v>63</v>
      </c>
      <c r="C48" s="1" t="s">
        <v>64</v>
      </c>
      <c r="D48" s="1" t="s">
        <v>65</v>
      </c>
      <c r="E48" s="1" t="s">
        <v>66</v>
      </c>
      <c r="F48" s="1" t="s">
        <v>67</v>
      </c>
      <c r="G48" s="1" t="s">
        <v>68</v>
      </c>
      <c r="H48" s="1" t="s">
        <v>69</v>
      </c>
      <c r="I48" s="1" t="s">
        <v>70</v>
      </c>
      <c r="J48" s="1" t="s">
        <v>71</v>
      </c>
      <c r="K48" s="1" t="s">
        <v>72</v>
      </c>
      <c r="L48" s="1" t="s">
        <v>73</v>
      </c>
      <c r="M48" s="33">
        <v>2025</v>
      </c>
      <c r="N48" s="33">
        <v>2026</v>
      </c>
      <c r="O48" s="33">
        <v>2027</v>
      </c>
      <c r="P48" s="33">
        <v>2028</v>
      </c>
      <c r="Q48" s="33">
        <v>2029</v>
      </c>
      <c r="R48" s="33">
        <v>2030</v>
      </c>
      <c r="T48" s="24" t="s">
        <v>11</v>
      </c>
      <c r="U48" t="s">
        <v>85</v>
      </c>
      <c r="W48" s="24" t="s">
        <v>11</v>
      </c>
      <c r="X48" t="s">
        <v>85</v>
      </c>
    </row>
    <row r="49" spans="1:24" x14ac:dyDescent="0.25">
      <c r="A49" s="5" t="s">
        <v>10</v>
      </c>
      <c r="B49" s="2"/>
      <c r="C49" s="2"/>
      <c r="D49" s="2">
        <v>500000</v>
      </c>
      <c r="E49" s="2">
        <v>3000000</v>
      </c>
      <c r="F49" s="2"/>
      <c r="G49" s="2"/>
      <c r="H49" s="2"/>
      <c r="I49" s="2"/>
      <c r="J49" s="2"/>
      <c r="K49" s="2"/>
      <c r="L49" s="2"/>
      <c r="M49" s="2">
        <f>ROUND(SUM($B49:$L49)/'FFTT Cover Sheet'!$D$11,-3)</f>
        <v>318000</v>
      </c>
      <c r="N49" s="2">
        <f>ROUND(SUM($B49:$L49)/'FFTT Cover Sheet'!$D$11,-3)</f>
        <v>318000</v>
      </c>
      <c r="O49" s="2">
        <f>ROUND(SUM($B49:$L49)/'FFTT Cover Sheet'!$D$11,-3)</f>
        <v>318000</v>
      </c>
      <c r="P49" s="2">
        <f>ROUND(SUM($B49:$L49)/'FFTT Cover Sheet'!$D$11,-3)</f>
        <v>318000</v>
      </c>
      <c r="Q49" s="2">
        <f>ROUND(SUM($B49:$L49)/'FFTT Cover Sheet'!$D$11,-3)</f>
        <v>318000</v>
      </c>
      <c r="R49" s="2">
        <f>ROUND(SUM($B49:$L49)/'FFTT Cover Sheet'!$D$11,-3)</f>
        <v>318000</v>
      </c>
      <c r="T49" s="5" t="s">
        <v>79</v>
      </c>
      <c r="U49" s="2">
        <v>54000000</v>
      </c>
      <c r="W49" s="5" t="s">
        <v>10</v>
      </c>
      <c r="X49" s="2">
        <v>3500000</v>
      </c>
    </row>
    <row r="50" spans="1:24" x14ac:dyDescent="0.25">
      <c r="A50" s="5" t="s">
        <v>13</v>
      </c>
      <c r="B50" s="2">
        <v>7200000</v>
      </c>
      <c r="C50" s="2">
        <v>10305000</v>
      </c>
      <c r="D50" s="2">
        <v>12305000</v>
      </c>
      <c r="E50" s="2">
        <v>12755000</v>
      </c>
      <c r="F50" s="2">
        <v>11500000</v>
      </c>
      <c r="G50" s="2">
        <v>20250000</v>
      </c>
      <c r="H50" s="2">
        <v>11500000</v>
      </c>
      <c r="I50" s="2">
        <v>10150000</v>
      </c>
      <c r="J50" s="2">
        <v>9000000</v>
      </c>
      <c r="K50" s="2">
        <v>6500000</v>
      </c>
      <c r="L50" s="2">
        <v>6600000</v>
      </c>
      <c r="M50" s="2">
        <f>ROUND(SUM($B50:$L50)/'FFTT Cover Sheet'!$D$11,-3)</f>
        <v>10733000</v>
      </c>
      <c r="N50" s="2">
        <f>ROUND(SUM($B50:$L50)/'FFTT Cover Sheet'!$D$11,-3)</f>
        <v>10733000</v>
      </c>
      <c r="O50" s="2">
        <f>ROUND(SUM($B50:$L50)/'FFTT Cover Sheet'!$D$11,-3)</f>
        <v>10733000</v>
      </c>
      <c r="P50" s="2">
        <f>ROUND(SUM($B50:$L50)/'FFTT Cover Sheet'!$D$11,-3)</f>
        <v>10733000</v>
      </c>
      <c r="Q50" s="2">
        <f>ROUND(SUM($B50:$L50)/'FFTT Cover Sheet'!$D$11,-3)</f>
        <v>10733000</v>
      </c>
      <c r="R50" s="2">
        <f>ROUND(SUM($B50:$L50)/'FFTT Cover Sheet'!$D$11,-3)</f>
        <v>10733000</v>
      </c>
      <c r="T50" s="28" t="s">
        <v>81</v>
      </c>
      <c r="U50" s="2">
        <v>51500000</v>
      </c>
      <c r="W50" s="5" t="s">
        <v>13</v>
      </c>
      <c r="X50" s="2">
        <v>118065000</v>
      </c>
    </row>
    <row r="51" spans="1:24" x14ac:dyDescent="0.25">
      <c r="A51" s="5" t="s">
        <v>185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f>ROUND(SUM($B51:$L51)/'FFTT Cover Sheet'!$D$11,-3)</f>
        <v>0</v>
      </c>
      <c r="N51" s="2">
        <f>ROUND(SUM($B51:$L51)/'FFTT Cover Sheet'!$D$11,-3)</f>
        <v>0</v>
      </c>
      <c r="O51" s="2">
        <f>ROUND(SUM($B51:$L51)/'FFTT Cover Sheet'!$D$11,-3)</f>
        <v>0</v>
      </c>
      <c r="P51" s="2">
        <f>ROUND(SUM($B51:$L51)/'FFTT Cover Sheet'!$D$11,-3)</f>
        <v>0</v>
      </c>
      <c r="Q51" s="2">
        <f>ROUND(SUM($B51:$L51)/'FFTT Cover Sheet'!$D$11,-3)</f>
        <v>0</v>
      </c>
      <c r="R51" s="2">
        <f>ROUND(SUM($B51:$L51)/'FFTT Cover Sheet'!$D$11,-3)</f>
        <v>0</v>
      </c>
      <c r="T51" s="28" t="s">
        <v>80</v>
      </c>
      <c r="U51" s="2">
        <v>2500000</v>
      </c>
      <c r="W51" s="5" t="s">
        <v>185</v>
      </c>
      <c r="X51" s="2">
        <v>0</v>
      </c>
    </row>
    <row r="52" spans="1:24" x14ac:dyDescent="0.25">
      <c r="A52" s="5" t="s">
        <v>144</v>
      </c>
      <c r="B52" s="2"/>
      <c r="C52" s="2"/>
      <c r="D52" s="2"/>
      <c r="E52" s="2"/>
      <c r="F52" s="2"/>
      <c r="G52" s="2"/>
      <c r="H52" s="2">
        <v>75000</v>
      </c>
      <c r="I52" s="2">
        <v>75000</v>
      </c>
      <c r="J52" s="2"/>
      <c r="K52" s="2"/>
      <c r="L52" s="2"/>
      <c r="M52" s="2">
        <f>ROUND(SUM($B52:$L52)/'FFTT Cover Sheet'!$D$11,-3)</f>
        <v>14000</v>
      </c>
      <c r="N52" s="2">
        <f>ROUND(SUM($B52:$L52)/'FFTT Cover Sheet'!$D$11,-3)</f>
        <v>14000</v>
      </c>
      <c r="O52" s="2">
        <f>ROUND(SUM($B52:$L52)/'FFTT Cover Sheet'!$D$11,-3)</f>
        <v>14000</v>
      </c>
      <c r="P52" s="2">
        <f>ROUND(SUM($B52:$L52)/'FFTT Cover Sheet'!$D$11,-3)</f>
        <v>14000</v>
      </c>
      <c r="Q52" s="2">
        <f>ROUND(SUM($B52:$L52)/'FFTT Cover Sheet'!$D$11,-3)</f>
        <v>14000</v>
      </c>
      <c r="R52" s="2">
        <f>ROUND(SUM($B52:$L52)/'FFTT Cover Sheet'!$D$11,-3)</f>
        <v>14000</v>
      </c>
      <c r="T52" s="5" t="s">
        <v>19</v>
      </c>
      <c r="U52" s="2">
        <v>150000</v>
      </c>
      <c r="W52" s="5" t="s">
        <v>144</v>
      </c>
      <c r="X52" s="2">
        <v>150000</v>
      </c>
    </row>
    <row r="53" spans="1:24" x14ac:dyDescent="0.25">
      <c r="A53" s="5" t="s">
        <v>149</v>
      </c>
      <c r="B53" s="2"/>
      <c r="C53" s="2"/>
      <c r="D53" s="2"/>
      <c r="E53" s="2"/>
      <c r="F53" s="2"/>
      <c r="G53" s="2"/>
      <c r="H53" s="2"/>
      <c r="I53" s="2">
        <v>7500000</v>
      </c>
      <c r="J53" s="2">
        <v>7500000</v>
      </c>
      <c r="K53" s="2"/>
      <c r="L53" s="2"/>
      <c r="M53" s="2">
        <f>ROUND(SUM($B53:$L53)/'FFTT Cover Sheet'!$D$11,-3)</f>
        <v>1364000</v>
      </c>
      <c r="N53" s="2">
        <f>ROUND(SUM($B53:$L53)/'FFTT Cover Sheet'!$D$11,-3)</f>
        <v>1364000</v>
      </c>
      <c r="O53" s="2">
        <f>ROUND(SUM($B53:$L53)/'FFTT Cover Sheet'!$D$11,-3)</f>
        <v>1364000</v>
      </c>
      <c r="P53" s="2">
        <f>ROUND(SUM($B53:$L53)/'FFTT Cover Sheet'!$D$11,-3)</f>
        <v>1364000</v>
      </c>
      <c r="Q53" s="2">
        <f>ROUND(SUM($B53:$L53)/'FFTT Cover Sheet'!$D$11,-3)</f>
        <v>1364000</v>
      </c>
      <c r="R53" s="2">
        <f>ROUND(SUM($B53:$L53)/'FFTT Cover Sheet'!$D$11,-3)</f>
        <v>1364000</v>
      </c>
      <c r="T53" s="28" t="s">
        <v>136</v>
      </c>
      <c r="U53" s="2">
        <v>150000</v>
      </c>
      <c r="W53" s="5" t="s">
        <v>149</v>
      </c>
      <c r="X53" s="2">
        <v>15000000</v>
      </c>
    </row>
    <row r="54" spans="1:24" x14ac:dyDescent="0.25">
      <c r="A54" s="5" t="s">
        <v>160</v>
      </c>
      <c r="B54" s="2"/>
      <c r="C54" s="2"/>
      <c r="D54" s="2"/>
      <c r="E54" s="2"/>
      <c r="F54" s="2"/>
      <c r="G54" s="2"/>
      <c r="H54" s="2"/>
      <c r="I54" s="2">
        <v>36000</v>
      </c>
      <c r="J54" s="2">
        <v>14000</v>
      </c>
      <c r="K54" s="2"/>
      <c r="L54" s="2"/>
      <c r="M54" s="2">
        <f>ROUND(SUM($B54:$L54)/'FFTT Cover Sheet'!$D$11,-3)</f>
        <v>5000</v>
      </c>
      <c r="N54" s="2">
        <f>ROUND(SUM($B54:$L54)/'FFTT Cover Sheet'!$D$11,-3)</f>
        <v>5000</v>
      </c>
      <c r="O54" s="2">
        <f>ROUND(SUM($B54:$L54)/'FFTT Cover Sheet'!$D$11,-3)</f>
        <v>5000</v>
      </c>
      <c r="P54" s="2">
        <f>ROUND(SUM($B54:$L54)/'FFTT Cover Sheet'!$D$11,-3)</f>
        <v>5000</v>
      </c>
      <c r="Q54" s="2">
        <f>ROUND(SUM($B54:$L54)/'FFTT Cover Sheet'!$D$11,-3)</f>
        <v>5000</v>
      </c>
      <c r="R54" s="2">
        <f>ROUND(SUM($B54:$L54)/'FFTT Cover Sheet'!$D$11,-3)</f>
        <v>5000</v>
      </c>
      <c r="T54" s="5" t="s">
        <v>3</v>
      </c>
      <c r="U54" s="2">
        <v>76265000</v>
      </c>
      <c r="W54" s="5" t="s">
        <v>160</v>
      </c>
      <c r="X54" s="2">
        <v>50000</v>
      </c>
    </row>
    <row r="55" spans="1:24" x14ac:dyDescent="0.25">
      <c r="A55" s="5" t="s">
        <v>163</v>
      </c>
      <c r="B55" s="2"/>
      <c r="C55" s="2"/>
      <c r="D55" s="2"/>
      <c r="E55" s="2"/>
      <c r="F55" s="2">
        <v>500000</v>
      </c>
      <c r="G55" s="2">
        <v>500000</v>
      </c>
      <c r="H55" s="2">
        <v>750000</v>
      </c>
      <c r="I55" s="2">
        <v>750000</v>
      </c>
      <c r="J55" s="2">
        <v>750000</v>
      </c>
      <c r="K55" s="2">
        <v>750000</v>
      </c>
      <c r="L55" s="2"/>
      <c r="M55" s="2">
        <f>ROUND(SUM($B55:$L55)/'FFTT Cover Sheet'!$D$11,-3)</f>
        <v>364000</v>
      </c>
      <c r="N55" s="2">
        <f>ROUND(SUM($B55:$L55)/'FFTT Cover Sheet'!$D$11,-3)</f>
        <v>364000</v>
      </c>
      <c r="O55" s="2">
        <f>ROUND(SUM($B55:$L55)/'FFTT Cover Sheet'!$D$11,-3)</f>
        <v>364000</v>
      </c>
      <c r="P55" s="2">
        <f>ROUND(SUM($B55:$L55)/'FFTT Cover Sheet'!$D$11,-3)</f>
        <v>364000</v>
      </c>
      <c r="Q55" s="2">
        <f>ROUND(SUM($B55:$L55)/'FFTT Cover Sheet'!$D$11,-3)</f>
        <v>364000</v>
      </c>
      <c r="R55" s="2">
        <f>ROUND(SUM($B55:$L55)/'FFTT Cover Sheet'!$D$11,-3)</f>
        <v>364000</v>
      </c>
      <c r="T55" s="28" t="s">
        <v>82</v>
      </c>
      <c r="U55" s="2">
        <v>2100000</v>
      </c>
      <c r="W55" s="5" t="s">
        <v>163</v>
      </c>
      <c r="X55" s="2">
        <v>4000000</v>
      </c>
    </row>
    <row r="56" spans="1:24" x14ac:dyDescent="0.25">
      <c r="A56" s="21" t="s">
        <v>12</v>
      </c>
      <c r="B56" s="2">
        <v>7200000</v>
      </c>
      <c r="C56" s="2">
        <v>10305000</v>
      </c>
      <c r="D56" s="2">
        <v>12805000</v>
      </c>
      <c r="E56" s="2">
        <v>15755000</v>
      </c>
      <c r="F56" s="2">
        <v>12000000</v>
      </c>
      <c r="G56" s="2">
        <v>20750000</v>
      </c>
      <c r="H56" s="2">
        <v>12325000</v>
      </c>
      <c r="I56" s="2">
        <v>18511000</v>
      </c>
      <c r="J56" s="2">
        <v>17264000</v>
      </c>
      <c r="K56" s="2">
        <v>7250000</v>
      </c>
      <c r="L56" s="2">
        <v>6600000</v>
      </c>
      <c r="M56" s="83">
        <f>ROUND(SUM($B56:$L56)/'FFTT Cover Sheet'!$D$11,-3)</f>
        <v>12797000</v>
      </c>
      <c r="N56" s="83">
        <f>ROUND(SUM($B56:$L56)/'FFTT Cover Sheet'!$D$11,-3)</f>
        <v>12797000</v>
      </c>
      <c r="O56" s="83">
        <f>ROUND(SUM($B56:$L56)/'FFTT Cover Sheet'!$D$11,-3)</f>
        <v>12797000</v>
      </c>
      <c r="P56" s="83">
        <f>ROUND(SUM($B56:$L56)/'FFTT Cover Sheet'!$D$11,-3)</f>
        <v>12797000</v>
      </c>
      <c r="Q56" s="83">
        <f>ROUND(SUM($B56:$L56)/'FFTT Cover Sheet'!$D$11,-3)</f>
        <v>12797000</v>
      </c>
      <c r="R56" s="83">
        <f>ROUND(SUM($B56:$L56)/'FFTT Cover Sheet'!$D$11,-3)</f>
        <v>12797000</v>
      </c>
      <c r="T56" s="28" t="s">
        <v>75</v>
      </c>
      <c r="U56" s="2">
        <v>150000</v>
      </c>
      <c r="W56" s="5" t="s">
        <v>12</v>
      </c>
      <c r="X56" s="2">
        <v>140765000</v>
      </c>
    </row>
    <row r="57" spans="1:24" x14ac:dyDescent="0.25">
      <c r="M57" s="2"/>
      <c r="N57" s="2"/>
      <c r="O57" s="2"/>
      <c r="P57" s="2"/>
      <c r="Q57" s="2"/>
      <c r="R57" s="2"/>
      <c r="T57" s="28" t="s">
        <v>74</v>
      </c>
      <c r="U57" s="2">
        <v>15000</v>
      </c>
    </row>
    <row r="58" spans="1:24" x14ac:dyDescent="0.25">
      <c r="M58" s="2"/>
      <c r="N58" s="2"/>
      <c r="O58" s="2"/>
      <c r="P58" s="2"/>
      <c r="Q58" s="2"/>
      <c r="R58" s="2"/>
      <c r="T58" s="28" t="s">
        <v>140</v>
      </c>
      <c r="U58" s="2">
        <v>53000000</v>
      </c>
    </row>
    <row r="59" spans="1:24" x14ac:dyDescent="0.25">
      <c r="T59" s="28" t="s">
        <v>145</v>
      </c>
      <c r="U59" s="2">
        <v>21000000</v>
      </c>
    </row>
    <row r="60" spans="1:24" x14ac:dyDescent="0.25">
      <c r="M60" s="67"/>
      <c r="N60" s="67"/>
      <c r="O60" s="67"/>
      <c r="P60" s="67"/>
      <c r="Q60" s="67"/>
      <c r="R60" s="67"/>
      <c r="T60" s="5" t="s">
        <v>76</v>
      </c>
      <c r="U60" s="2">
        <v>10350000</v>
      </c>
    </row>
    <row r="61" spans="1:24" x14ac:dyDescent="0.25">
      <c r="T61" s="28" t="s">
        <v>78</v>
      </c>
      <c r="U61" s="2">
        <v>8300000</v>
      </c>
    </row>
    <row r="62" spans="1:24" x14ac:dyDescent="0.25">
      <c r="A62" s="34" t="s">
        <v>86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T62" s="28" t="s">
        <v>158</v>
      </c>
      <c r="U62" s="2">
        <v>2050000</v>
      </c>
    </row>
    <row r="63" spans="1:24" x14ac:dyDescent="0.25">
      <c r="A63" s="35"/>
      <c r="B63" s="36">
        <v>2014</v>
      </c>
      <c r="C63" s="36">
        <v>2015</v>
      </c>
      <c r="D63" s="36">
        <v>2016</v>
      </c>
      <c r="E63" s="36">
        <v>2017</v>
      </c>
      <c r="F63" s="36">
        <v>2018</v>
      </c>
      <c r="G63" s="36">
        <v>2019</v>
      </c>
      <c r="H63" s="36">
        <v>2020</v>
      </c>
      <c r="I63" s="36">
        <v>2021</v>
      </c>
      <c r="J63" s="36">
        <v>2022</v>
      </c>
      <c r="K63" s="36">
        <v>2023</v>
      </c>
      <c r="L63" s="36">
        <v>2024</v>
      </c>
      <c r="M63" s="36">
        <f t="shared" ref="B63:R74" si="0">M48</f>
        <v>2025</v>
      </c>
      <c r="N63" s="36">
        <f t="shared" si="0"/>
        <v>2026</v>
      </c>
      <c r="O63" s="36">
        <f t="shared" si="0"/>
        <v>2027</v>
      </c>
      <c r="P63" s="36">
        <f t="shared" si="0"/>
        <v>2028</v>
      </c>
      <c r="Q63" s="36">
        <f t="shared" si="0"/>
        <v>2029</v>
      </c>
      <c r="R63" s="36">
        <f t="shared" si="0"/>
        <v>2030</v>
      </c>
      <c r="T63" s="5" t="s">
        <v>12</v>
      </c>
      <c r="U63" s="2">
        <v>140765000</v>
      </c>
    </row>
    <row r="64" spans="1:24" x14ac:dyDescent="0.25">
      <c r="A64" s="35" t="str">
        <f t="shared" ref="A64:P74" si="1">A49</f>
        <v>EU Structural Funds</v>
      </c>
      <c r="B64" s="37">
        <f t="shared" si="1"/>
        <v>0</v>
      </c>
      <c r="C64" s="37">
        <f t="shared" si="1"/>
        <v>0</v>
      </c>
      <c r="D64" s="37">
        <f t="shared" si="1"/>
        <v>500000</v>
      </c>
      <c r="E64" s="37">
        <f t="shared" si="1"/>
        <v>3000000</v>
      </c>
      <c r="F64" s="37">
        <f t="shared" si="1"/>
        <v>0</v>
      </c>
      <c r="G64" s="37">
        <f t="shared" si="1"/>
        <v>0</v>
      </c>
      <c r="H64" s="37">
        <f t="shared" si="1"/>
        <v>0</v>
      </c>
      <c r="I64" s="37">
        <f t="shared" si="1"/>
        <v>0</v>
      </c>
      <c r="J64" s="37">
        <f t="shared" si="1"/>
        <v>0</v>
      </c>
      <c r="K64" s="37">
        <f t="shared" si="1"/>
        <v>0</v>
      </c>
      <c r="L64" s="37">
        <f t="shared" si="1"/>
        <v>0</v>
      </c>
      <c r="M64" s="37">
        <f t="shared" si="1"/>
        <v>318000</v>
      </c>
      <c r="N64" s="37">
        <f t="shared" si="1"/>
        <v>318000</v>
      </c>
      <c r="O64" s="37">
        <f t="shared" si="1"/>
        <v>318000</v>
      </c>
      <c r="P64" s="37">
        <f t="shared" si="1"/>
        <v>318000</v>
      </c>
      <c r="Q64" s="37">
        <f t="shared" si="0"/>
        <v>318000</v>
      </c>
      <c r="R64" s="37">
        <f t="shared" si="0"/>
        <v>318000</v>
      </c>
    </row>
    <row r="65" spans="1:18" x14ac:dyDescent="0.25">
      <c r="A65" s="35" t="str">
        <f t="shared" si="1"/>
        <v>Municipal budget</v>
      </c>
      <c r="B65" s="37">
        <f t="shared" si="0"/>
        <v>7200000</v>
      </c>
      <c r="C65" s="37">
        <f t="shared" si="0"/>
        <v>10305000</v>
      </c>
      <c r="D65" s="37">
        <f t="shared" si="0"/>
        <v>12305000</v>
      </c>
      <c r="E65" s="37">
        <f t="shared" si="0"/>
        <v>12755000</v>
      </c>
      <c r="F65" s="37">
        <f t="shared" si="0"/>
        <v>11500000</v>
      </c>
      <c r="G65" s="37">
        <f t="shared" si="0"/>
        <v>20250000</v>
      </c>
      <c r="H65" s="37">
        <f t="shared" si="0"/>
        <v>11500000</v>
      </c>
      <c r="I65" s="37">
        <f t="shared" si="0"/>
        <v>10150000</v>
      </c>
      <c r="J65" s="37">
        <f t="shared" si="0"/>
        <v>9000000</v>
      </c>
      <c r="K65" s="37">
        <f t="shared" si="0"/>
        <v>6500000</v>
      </c>
      <c r="L65" s="37">
        <f t="shared" si="0"/>
        <v>6600000</v>
      </c>
      <c r="M65" s="37">
        <f t="shared" si="0"/>
        <v>10733000</v>
      </c>
      <c r="N65" s="37">
        <f t="shared" si="0"/>
        <v>10733000</v>
      </c>
      <c r="O65" s="37">
        <f t="shared" si="0"/>
        <v>10733000</v>
      </c>
      <c r="P65" s="37">
        <f t="shared" si="0"/>
        <v>10733000</v>
      </c>
      <c r="Q65" s="37">
        <f t="shared" si="0"/>
        <v>10733000</v>
      </c>
      <c r="R65" s="37">
        <f t="shared" si="0"/>
        <v>10733000</v>
      </c>
    </row>
    <row r="66" spans="1:18" x14ac:dyDescent="0.25">
      <c r="A66" s="35" t="str">
        <f t="shared" si="1"/>
        <v>(blank)</v>
      </c>
      <c r="B66" s="37">
        <f t="shared" si="0"/>
        <v>0</v>
      </c>
      <c r="C66" s="37">
        <f t="shared" si="0"/>
        <v>0</v>
      </c>
      <c r="D66" s="37">
        <f t="shared" si="0"/>
        <v>0</v>
      </c>
      <c r="E66" s="37">
        <f t="shared" si="0"/>
        <v>0</v>
      </c>
      <c r="F66" s="37">
        <f t="shared" si="0"/>
        <v>0</v>
      </c>
      <c r="G66" s="37">
        <f t="shared" si="0"/>
        <v>0</v>
      </c>
      <c r="H66" s="37">
        <f t="shared" si="0"/>
        <v>0</v>
      </c>
      <c r="I66" s="37">
        <f t="shared" si="0"/>
        <v>0</v>
      </c>
      <c r="J66" s="37">
        <f t="shared" si="0"/>
        <v>0</v>
      </c>
      <c r="K66" s="37">
        <f t="shared" si="0"/>
        <v>0</v>
      </c>
      <c r="L66" s="37">
        <f t="shared" si="0"/>
        <v>0</v>
      </c>
      <c r="M66" s="37">
        <f t="shared" si="0"/>
        <v>0</v>
      </c>
      <c r="N66" s="37">
        <f t="shared" si="0"/>
        <v>0</v>
      </c>
      <c r="O66" s="37">
        <f t="shared" si="0"/>
        <v>0</v>
      </c>
      <c r="P66" s="37">
        <f t="shared" si="0"/>
        <v>0</v>
      </c>
      <c r="Q66" s="37">
        <f t="shared" si="0"/>
        <v>0</v>
      </c>
      <c r="R66" s="37">
        <f t="shared" si="0"/>
        <v>0</v>
      </c>
    </row>
    <row r="67" spans="1:18" x14ac:dyDescent="0.25">
      <c r="A67" s="35" t="str">
        <f t="shared" si="1"/>
        <v>EU (H2020 CIVITAS)</v>
      </c>
      <c r="B67" s="37">
        <f t="shared" si="0"/>
        <v>0</v>
      </c>
      <c r="C67" s="37">
        <f t="shared" si="0"/>
        <v>0</v>
      </c>
      <c r="D67" s="37">
        <f t="shared" si="0"/>
        <v>0</v>
      </c>
      <c r="E67" s="37">
        <f t="shared" si="0"/>
        <v>0</v>
      </c>
      <c r="F67" s="37">
        <f t="shared" si="0"/>
        <v>0</v>
      </c>
      <c r="G67" s="37">
        <f t="shared" si="0"/>
        <v>0</v>
      </c>
      <c r="H67" s="37">
        <f t="shared" si="0"/>
        <v>75000</v>
      </c>
      <c r="I67" s="37">
        <f t="shared" si="0"/>
        <v>75000</v>
      </c>
      <c r="J67" s="37">
        <f t="shared" si="0"/>
        <v>0</v>
      </c>
      <c r="K67" s="37">
        <f t="shared" si="0"/>
        <v>0</v>
      </c>
      <c r="L67" s="37">
        <f t="shared" si="0"/>
        <v>0</v>
      </c>
      <c r="M67" s="37">
        <f t="shared" si="0"/>
        <v>14000</v>
      </c>
      <c r="N67" s="37">
        <f t="shared" si="0"/>
        <v>14000</v>
      </c>
      <c r="O67" s="37">
        <f t="shared" si="0"/>
        <v>14000</v>
      </c>
      <c r="P67" s="37">
        <f t="shared" si="0"/>
        <v>14000</v>
      </c>
      <c r="Q67" s="37">
        <f t="shared" si="0"/>
        <v>14000</v>
      </c>
      <c r="R67" s="37">
        <f t="shared" si="0"/>
        <v>14000</v>
      </c>
    </row>
    <row r="68" spans="1:18" x14ac:dyDescent="0.25">
      <c r="A68" s="35" t="str">
        <f t="shared" si="1"/>
        <v>National climate mitigation fund</v>
      </c>
      <c r="B68" s="37">
        <f t="shared" si="0"/>
        <v>0</v>
      </c>
      <c r="C68" s="37">
        <f t="shared" si="0"/>
        <v>0</v>
      </c>
      <c r="D68" s="37">
        <f t="shared" si="0"/>
        <v>0</v>
      </c>
      <c r="E68" s="37">
        <f t="shared" si="0"/>
        <v>0</v>
      </c>
      <c r="F68" s="37">
        <f t="shared" si="0"/>
        <v>0</v>
      </c>
      <c r="G68" s="37">
        <f t="shared" si="0"/>
        <v>0</v>
      </c>
      <c r="H68" s="37">
        <f t="shared" si="0"/>
        <v>0</v>
      </c>
      <c r="I68" s="37">
        <f t="shared" si="0"/>
        <v>7500000</v>
      </c>
      <c r="J68" s="37">
        <f t="shared" si="0"/>
        <v>7500000</v>
      </c>
      <c r="K68" s="37">
        <f t="shared" si="0"/>
        <v>0</v>
      </c>
      <c r="L68" s="37">
        <f t="shared" si="0"/>
        <v>0</v>
      </c>
      <c r="M68" s="37">
        <f t="shared" si="0"/>
        <v>1364000</v>
      </c>
      <c r="N68" s="37">
        <f t="shared" si="0"/>
        <v>1364000</v>
      </c>
      <c r="O68" s="37">
        <f t="shared" si="0"/>
        <v>1364000</v>
      </c>
      <c r="P68" s="37">
        <f t="shared" si="0"/>
        <v>1364000</v>
      </c>
      <c r="Q68" s="37">
        <f t="shared" si="0"/>
        <v>1364000</v>
      </c>
      <c r="R68" s="37">
        <f t="shared" si="0"/>
        <v>1364000</v>
      </c>
    </row>
    <row r="69" spans="1:18" x14ac:dyDescent="0.25">
      <c r="A69" s="35" t="str">
        <f t="shared" si="1"/>
        <v>EU URBACT</v>
      </c>
      <c r="B69" s="37">
        <f t="shared" si="0"/>
        <v>0</v>
      </c>
      <c r="C69" s="37">
        <f t="shared" si="0"/>
        <v>0</v>
      </c>
      <c r="D69" s="37">
        <f t="shared" si="0"/>
        <v>0</v>
      </c>
      <c r="E69" s="37">
        <f t="shared" si="0"/>
        <v>0</v>
      </c>
      <c r="F69" s="37">
        <f t="shared" si="0"/>
        <v>0</v>
      </c>
      <c r="G69" s="37">
        <f t="shared" si="0"/>
        <v>0</v>
      </c>
      <c r="H69" s="37">
        <f t="shared" si="0"/>
        <v>0</v>
      </c>
      <c r="I69" s="37">
        <f t="shared" si="0"/>
        <v>36000</v>
      </c>
      <c r="J69" s="37">
        <f t="shared" si="0"/>
        <v>14000</v>
      </c>
      <c r="K69" s="37">
        <f t="shared" si="0"/>
        <v>0</v>
      </c>
      <c r="L69" s="37">
        <f t="shared" si="0"/>
        <v>0</v>
      </c>
      <c r="M69" s="37">
        <f t="shared" si="0"/>
        <v>5000</v>
      </c>
      <c r="N69" s="37">
        <f t="shared" si="0"/>
        <v>5000</v>
      </c>
      <c r="O69" s="37">
        <f t="shared" si="0"/>
        <v>5000</v>
      </c>
      <c r="P69" s="37">
        <f t="shared" si="0"/>
        <v>5000</v>
      </c>
      <c r="Q69" s="37">
        <f t="shared" si="0"/>
        <v>5000</v>
      </c>
      <c r="R69" s="37">
        <f t="shared" si="0"/>
        <v>5000</v>
      </c>
    </row>
    <row r="70" spans="1:18" x14ac:dyDescent="0.25">
      <c r="A70" s="35" t="str">
        <f t="shared" si="1"/>
        <v>Municipal budget - tourism</v>
      </c>
      <c r="B70" s="37">
        <f t="shared" si="0"/>
        <v>0</v>
      </c>
      <c r="C70" s="37">
        <f t="shared" si="0"/>
        <v>0</v>
      </c>
      <c r="D70" s="37">
        <f t="shared" si="0"/>
        <v>0</v>
      </c>
      <c r="E70" s="37">
        <f t="shared" si="0"/>
        <v>0</v>
      </c>
      <c r="F70" s="37">
        <f t="shared" si="0"/>
        <v>500000</v>
      </c>
      <c r="G70" s="37">
        <f t="shared" si="0"/>
        <v>500000</v>
      </c>
      <c r="H70" s="37">
        <f t="shared" si="0"/>
        <v>750000</v>
      </c>
      <c r="I70" s="37">
        <f t="shared" si="0"/>
        <v>750000</v>
      </c>
      <c r="J70" s="37">
        <f t="shared" si="0"/>
        <v>750000</v>
      </c>
      <c r="K70" s="37">
        <f t="shared" si="0"/>
        <v>750000</v>
      </c>
      <c r="L70" s="37">
        <f t="shared" si="0"/>
        <v>0</v>
      </c>
      <c r="M70" s="37">
        <f t="shared" si="0"/>
        <v>364000</v>
      </c>
      <c r="N70" s="37">
        <f t="shared" si="0"/>
        <v>364000</v>
      </c>
      <c r="O70" s="37">
        <f t="shared" si="0"/>
        <v>364000</v>
      </c>
      <c r="P70" s="37">
        <f t="shared" si="0"/>
        <v>364000</v>
      </c>
      <c r="Q70" s="37">
        <f t="shared" si="0"/>
        <v>364000</v>
      </c>
      <c r="R70" s="37">
        <f t="shared" si="0"/>
        <v>364000</v>
      </c>
    </row>
    <row r="71" spans="1:18" x14ac:dyDescent="0.25">
      <c r="A71" s="35" t="str">
        <f t="shared" si="1"/>
        <v>Grand Total</v>
      </c>
      <c r="B71" s="37">
        <f t="shared" si="0"/>
        <v>7200000</v>
      </c>
      <c r="C71" s="37">
        <f t="shared" si="0"/>
        <v>10305000</v>
      </c>
      <c r="D71" s="37">
        <f t="shared" si="0"/>
        <v>12805000</v>
      </c>
      <c r="E71" s="37">
        <f t="shared" si="0"/>
        <v>15755000</v>
      </c>
      <c r="F71" s="37">
        <f t="shared" si="0"/>
        <v>12000000</v>
      </c>
      <c r="G71" s="37">
        <f t="shared" si="0"/>
        <v>20750000</v>
      </c>
      <c r="H71" s="37">
        <f t="shared" si="0"/>
        <v>12325000</v>
      </c>
      <c r="I71" s="37">
        <f t="shared" si="0"/>
        <v>18511000</v>
      </c>
      <c r="J71" s="37">
        <f t="shared" si="0"/>
        <v>17264000</v>
      </c>
      <c r="K71" s="37">
        <f t="shared" si="0"/>
        <v>7250000</v>
      </c>
      <c r="L71" s="37">
        <f t="shared" si="0"/>
        <v>6600000</v>
      </c>
      <c r="M71" s="37">
        <f t="shared" si="0"/>
        <v>12797000</v>
      </c>
      <c r="N71" s="37">
        <f t="shared" si="0"/>
        <v>12797000</v>
      </c>
      <c r="O71" s="37">
        <f t="shared" si="0"/>
        <v>12797000</v>
      </c>
      <c r="P71" s="37">
        <f t="shared" si="0"/>
        <v>12797000</v>
      </c>
      <c r="Q71" s="37">
        <f t="shared" si="0"/>
        <v>12797000</v>
      </c>
      <c r="R71" s="37">
        <f t="shared" si="0"/>
        <v>12797000</v>
      </c>
    </row>
    <row r="72" spans="1:18" x14ac:dyDescent="0.25">
      <c r="A72" s="35">
        <f t="shared" si="1"/>
        <v>0</v>
      </c>
      <c r="B72" s="37">
        <f t="shared" si="0"/>
        <v>0</v>
      </c>
      <c r="C72" s="37">
        <f t="shared" si="0"/>
        <v>0</v>
      </c>
      <c r="D72" s="37">
        <f t="shared" si="0"/>
        <v>0</v>
      </c>
      <c r="E72" s="37">
        <f t="shared" si="0"/>
        <v>0</v>
      </c>
      <c r="F72" s="37">
        <f t="shared" si="0"/>
        <v>0</v>
      </c>
      <c r="G72" s="37">
        <f t="shared" si="0"/>
        <v>0</v>
      </c>
      <c r="H72" s="37">
        <f t="shared" si="0"/>
        <v>0</v>
      </c>
      <c r="I72" s="37">
        <f t="shared" si="0"/>
        <v>0</v>
      </c>
      <c r="J72" s="37">
        <f t="shared" si="0"/>
        <v>0</v>
      </c>
      <c r="K72" s="37">
        <f t="shared" si="0"/>
        <v>0</v>
      </c>
      <c r="L72" s="37">
        <f t="shared" si="0"/>
        <v>0</v>
      </c>
      <c r="M72" s="37">
        <f t="shared" si="0"/>
        <v>0</v>
      </c>
      <c r="N72" s="37">
        <f t="shared" si="0"/>
        <v>0</v>
      </c>
      <c r="O72" s="37">
        <f t="shared" si="0"/>
        <v>0</v>
      </c>
      <c r="P72" s="37">
        <f t="shared" si="0"/>
        <v>0</v>
      </c>
      <c r="Q72" s="37">
        <f t="shared" si="0"/>
        <v>0</v>
      </c>
      <c r="R72" s="37">
        <f t="shared" si="0"/>
        <v>0</v>
      </c>
    </row>
    <row r="73" spans="1:18" x14ac:dyDescent="0.25">
      <c r="A73" s="35">
        <f t="shared" si="1"/>
        <v>0</v>
      </c>
      <c r="B73" s="37">
        <f t="shared" si="0"/>
        <v>0</v>
      </c>
      <c r="C73" s="37">
        <f t="shared" si="0"/>
        <v>0</v>
      </c>
      <c r="D73" s="37">
        <f t="shared" si="0"/>
        <v>0</v>
      </c>
      <c r="E73" s="37">
        <f t="shared" si="0"/>
        <v>0</v>
      </c>
      <c r="F73" s="37">
        <f t="shared" si="0"/>
        <v>0</v>
      </c>
      <c r="G73" s="37">
        <f t="shared" si="0"/>
        <v>0</v>
      </c>
      <c r="H73" s="37">
        <f t="shared" si="0"/>
        <v>0</v>
      </c>
      <c r="I73" s="37">
        <f t="shared" si="0"/>
        <v>0</v>
      </c>
      <c r="J73" s="37">
        <f t="shared" si="0"/>
        <v>0</v>
      </c>
      <c r="K73" s="37">
        <f t="shared" si="0"/>
        <v>0</v>
      </c>
      <c r="L73" s="37">
        <f t="shared" si="0"/>
        <v>0</v>
      </c>
      <c r="M73" s="37">
        <f t="shared" si="0"/>
        <v>0</v>
      </c>
      <c r="N73" s="37">
        <f t="shared" si="0"/>
        <v>0</v>
      </c>
      <c r="O73" s="37">
        <f t="shared" si="0"/>
        <v>0</v>
      </c>
      <c r="P73" s="37">
        <f t="shared" si="0"/>
        <v>0</v>
      </c>
      <c r="Q73" s="37">
        <f t="shared" si="0"/>
        <v>0</v>
      </c>
      <c r="R73" s="37">
        <f t="shared" si="0"/>
        <v>0</v>
      </c>
    </row>
    <row r="74" spans="1:18" x14ac:dyDescent="0.25">
      <c r="A74" s="35">
        <f t="shared" si="1"/>
        <v>0</v>
      </c>
      <c r="B74" s="37">
        <f t="shared" si="0"/>
        <v>0</v>
      </c>
      <c r="C74" s="37">
        <f t="shared" si="0"/>
        <v>0</v>
      </c>
      <c r="D74" s="37">
        <f t="shared" si="0"/>
        <v>0</v>
      </c>
      <c r="E74" s="37">
        <f t="shared" si="0"/>
        <v>0</v>
      </c>
      <c r="F74" s="37">
        <f t="shared" si="0"/>
        <v>0</v>
      </c>
      <c r="G74" s="37">
        <f t="shared" si="0"/>
        <v>0</v>
      </c>
      <c r="H74" s="37">
        <f t="shared" si="0"/>
        <v>0</v>
      </c>
      <c r="I74" s="37">
        <f t="shared" si="0"/>
        <v>0</v>
      </c>
      <c r="J74" s="37">
        <f t="shared" si="0"/>
        <v>0</v>
      </c>
      <c r="K74" s="37">
        <f t="shared" si="0"/>
        <v>0</v>
      </c>
      <c r="L74" s="37">
        <f t="shared" si="0"/>
        <v>0</v>
      </c>
      <c r="M74" s="37">
        <f t="shared" si="0"/>
        <v>0</v>
      </c>
      <c r="N74" s="37">
        <f t="shared" si="0"/>
        <v>0</v>
      </c>
      <c r="O74" s="37">
        <f t="shared" si="0"/>
        <v>0</v>
      </c>
      <c r="P74" s="37">
        <f t="shared" si="0"/>
        <v>0</v>
      </c>
      <c r="Q74" s="37">
        <f t="shared" si="0"/>
        <v>0</v>
      </c>
      <c r="R74" s="37">
        <f t="shared" si="0"/>
        <v>0</v>
      </c>
    </row>
    <row r="76" spans="1:18" x14ac:dyDescent="0.25">
      <c r="A76" s="18" t="s">
        <v>95</v>
      </c>
    </row>
    <row r="77" spans="1:18" x14ac:dyDescent="0.25">
      <c r="B77" s="24" t="s">
        <v>90</v>
      </c>
    </row>
    <row r="78" spans="1:18" ht="45" x14ac:dyDescent="0.25">
      <c r="A78" s="31" t="s">
        <v>91</v>
      </c>
      <c r="B78" s="1" t="s">
        <v>79</v>
      </c>
      <c r="C78" s="1" t="s">
        <v>19</v>
      </c>
      <c r="D78" s="1" t="s">
        <v>3</v>
      </c>
      <c r="E78" s="1" t="s">
        <v>76</v>
      </c>
      <c r="F78" s="1" t="s">
        <v>12</v>
      </c>
    </row>
    <row r="79" spans="1:18" x14ac:dyDescent="0.25">
      <c r="A79" s="5" t="s">
        <v>63</v>
      </c>
      <c r="B79" s="2">
        <v>3000000</v>
      </c>
      <c r="C79" s="2"/>
      <c r="D79" s="2">
        <v>4000000</v>
      </c>
      <c r="E79" s="2">
        <v>200000</v>
      </c>
      <c r="F79" s="2">
        <v>7200000</v>
      </c>
    </row>
    <row r="80" spans="1:18" x14ac:dyDescent="0.25">
      <c r="A80" s="5" t="s">
        <v>64</v>
      </c>
      <c r="B80" s="2">
        <v>6000000</v>
      </c>
      <c r="C80" s="2"/>
      <c r="D80" s="2">
        <v>3505000</v>
      </c>
      <c r="E80" s="2">
        <v>800000</v>
      </c>
      <c r="F80" s="2">
        <v>10305000</v>
      </c>
    </row>
    <row r="81" spans="1:6" x14ac:dyDescent="0.25">
      <c r="A81" s="5" t="s">
        <v>65</v>
      </c>
      <c r="B81" s="2">
        <v>8500000</v>
      </c>
      <c r="C81" s="2"/>
      <c r="D81" s="2">
        <v>3505000</v>
      </c>
      <c r="E81" s="2">
        <v>800000</v>
      </c>
      <c r="F81" s="2">
        <v>12805000</v>
      </c>
    </row>
    <row r="82" spans="1:6" x14ac:dyDescent="0.25">
      <c r="A82" s="5" t="s">
        <v>66</v>
      </c>
      <c r="B82" s="2">
        <v>11000000</v>
      </c>
      <c r="C82" s="2"/>
      <c r="D82" s="2">
        <v>4505000</v>
      </c>
      <c r="E82" s="2">
        <v>250000</v>
      </c>
      <c r="F82" s="2">
        <v>15755000</v>
      </c>
    </row>
    <row r="83" spans="1:6" x14ac:dyDescent="0.25">
      <c r="A83" s="5" t="s">
        <v>67</v>
      </c>
      <c r="B83" s="2">
        <v>6000000</v>
      </c>
      <c r="C83" s="2"/>
      <c r="D83" s="2">
        <v>4500000</v>
      </c>
      <c r="E83" s="2">
        <v>1500000</v>
      </c>
      <c r="F83" s="2">
        <v>12000000</v>
      </c>
    </row>
    <row r="84" spans="1:6" x14ac:dyDescent="0.25">
      <c r="A84" s="5" t="s">
        <v>68</v>
      </c>
      <c r="B84" s="2">
        <v>10500000</v>
      </c>
      <c r="C84" s="2"/>
      <c r="D84" s="2">
        <v>9000000</v>
      </c>
      <c r="E84" s="2">
        <v>1250000</v>
      </c>
      <c r="F84" s="2">
        <v>20750000</v>
      </c>
    </row>
    <row r="85" spans="1:6" x14ac:dyDescent="0.25">
      <c r="A85" s="5" t="s">
        <v>69</v>
      </c>
      <c r="B85" s="2">
        <v>8000000</v>
      </c>
      <c r="C85" s="2">
        <v>75000</v>
      </c>
      <c r="D85" s="2">
        <v>3500000</v>
      </c>
      <c r="E85" s="2">
        <v>750000</v>
      </c>
      <c r="F85" s="2">
        <v>12325000</v>
      </c>
    </row>
    <row r="86" spans="1:6" x14ac:dyDescent="0.25">
      <c r="A86" s="5" t="s">
        <v>70</v>
      </c>
      <c r="B86" s="2">
        <v>1000000</v>
      </c>
      <c r="C86" s="2">
        <v>75000</v>
      </c>
      <c r="D86" s="2">
        <v>16150000</v>
      </c>
      <c r="E86" s="2">
        <v>1286000</v>
      </c>
      <c r="F86" s="2">
        <v>18511000</v>
      </c>
    </row>
    <row r="87" spans="1:6" x14ac:dyDescent="0.25">
      <c r="A87" s="5" t="s">
        <v>71</v>
      </c>
      <c r="B87" s="2"/>
      <c r="C87" s="2"/>
      <c r="D87" s="2">
        <v>15500000</v>
      </c>
      <c r="E87" s="2">
        <v>1764000</v>
      </c>
      <c r="F87" s="2">
        <v>17264000</v>
      </c>
    </row>
    <row r="88" spans="1:6" x14ac:dyDescent="0.25">
      <c r="A88" s="5" t="s">
        <v>72</v>
      </c>
      <c r="B88" s="2"/>
      <c r="C88" s="2"/>
      <c r="D88" s="2">
        <v>5500000</v>
      </c>
      <c r="E88" s="2">
        <v>1750000</v>
      </c>
      <c r="F88" s="2">
        <v>7250000</v>
      </c>
    </row>
    <row r="89" spans="1:6" x14ac:dyDescent="0.25">
      <c r="A89" s="5" t="s">
        <v>73</v>
      </c>
      <c r="B89" s="2"/>
      <c r="C89" s="2"/>
      <c r="D89" s="2">
        <v>6600000</v>
      </c>
      <c r="E89" s="2"/>
      <c r="F89" s="2">
        <v>6600000</v>
      </c>
    </row>
  </sheetData>
  <pageMargins left="0.7" right="0.7" top="0.75" bottom="0.75" header="0.3" footer="0.3"/>
  <pageSetup paperSize="9" orientation="portrait" horizontalDpi="4294967293" verticalDpi="0" r:id="rId5"/>
  <drawing r:id="rId6"/>
  <extLst>
    <ext xmlns:x15="http://schemas.microsoft.com/office/spreadsheetml/2010/11/main" uri="{F7C9EE02-42E1-4005-9D12-6889AFFD525C}">
      <x15:webExtensions xmlns:xm="http://schemas.microsoft.com/office/excel/2006/main">
        <x15:webExtension appRef="{EB90613B-5EA1-49FB-BF3E-067A4F7EBE8B}">
          <xm:f>#REF!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5067-8594-4EDC-8AD6-D8BEDE5E43BC}">
  <dimension ref="A1:BB176"/>
  <sheetViews>
    <sheetView zoomScaleNormal="100" workbookViewId="0">
      <pane xSplit="9" ySplit="5" topLeftCell="J6" activePane="bottomRight" state="frozen"/>
      <selection pane="topRight" activeCell="J1" sqref="J1"/>
      <selection pane="bottomLeft" activeCell="A6" sqref="A6"/>
      <selection pane="bottomRight"/>
    </sheetView>
  </sheetViews>
  <sheetFormatPr defaultRowHeight="15" x14ac:dyDescent="0.25"/>
  <cols>
    <col min="1" max="1" width="35.5703125" style="1" bestFit="1" customWidth="1"/>
    <col min="2" max="2" width="16.28515625" style="1" hidden="1" customWidth="1"/>
    <col min="3" max="3" width="16.7109375" style="1" hidden="1" customWidth="1"/>
    <col min="4" max="4" width="7.28515625" style="1" hidden="1" customWidth="1"/>
    <col min="5" max="5" width="18.140625" hidden="1" customWidth="1"/>
    <col min="6" max="6" width="30.42578125" hidden="1" customWidth="1"/>
    <col min="7" max="7" width="12.140625" hidden="1" customWidth="1"/>
    <col min="8" max="8" width="25.5703125" hidden="1" customWidth="1"/>
    <col min="9" max="9" width="16.7109375" hidden="1" customWidth="1"/>
    <col min="10" max="10" width="18.28515625" customWidth="1"/>
    <col min="11" max="11" width="12.140625" customWidth="1"/>
    <col min="12" max="12" width="5.7109375" customWidth="1"/>
    <col min="13" max="13" width="38" hidden="1" customWidth="1"/>
    <col min="14" max="14" width="16.5703125" bestFit="1" customWidth="1"/>
    <col min="15" max="15" width="15.5703125" bestFit="1" customWidth="1"/>
    <col min="16" max="16" width="13.140625" bestFit="1" customWidth="1"/>
    <col min="17" max="22" width="15.7109375" customWidth="1"/>
    <col min="23" max="23" width="22.28515625" customWidth="1"/>
    <col min="24" max="26" width="12.7109375" customWidth="1"/>
    <col min="27" max="27" width="5.7109375" customWidth="1"/>
    <col min="28" max="29" width="12.7109375" customWidth="1"/>
    <col min="30" max="30" width="5.7109375" customWidth="1"/>
    <col min="31" max="31" width="18" customWidth="1"/>
    <col min="32" max="32" width="12.7109375" customWidth="1"/>
    <col min="33" max="33" width="13.85546875" customWidth="1"/>
    <col min="34" max="34" width="5.7109375" customWidth="1"/>
    <col min="35" max="36" width="12.7109375" customWidth="1"/>
    <col min="37" max="37" width="7.7109375" customWidth="1"/>
    <col min="38" max="38" width="12.7109375" customWidth="1"/>
    <col min="39" max="39" width="12.7109375" style="1" customWidth="1"/>
    <col min="40" max="43" width="12.7109375" customWidth="1"/>
    <col min="44" max="44" width="13.42578125" customWidth="1"/>
  </cols>
  <sheetData>
    <row r="1" spans="1:54" ht="18.75" x14ac:dyDescent="0.3">
      <c r="A1" s="3" t="s">
        <v>253</v>
      </c>
    </row>
    <row r="2" spans="1:54" ht="21" x14ac:dyDescent="0.35">
      <c r="A2" s="19" t="s">
        <v>5</v>
      </c>
      <c r="X2" s="71" t="s">
        <v>105</v>
      </c>
      <c r="AB2" s="71" t="s">
        <v>108</v>
      </c>
      <c r="AE2" s="71" t="s">
        <v>113</v>
      </c>
      <c r="AI2" s="71" t="s">
        <v>120</v>
      </c>
      <c r="AJ2" s="71"/>
      <c r="AL2" s="71" t="s">
        <v>117</v>
      </c>
    </row>
    <row r="3" spans="1:54" ht="133.5" customHeight="1" x14ac:dyDescent="0.35">
      <c r="A3" s="19"/>
      <c r="W3" s="74" t="s">
        <v>193</v>
      </c>
      <c r="X3" s="104" t="s">
        <v>200</v>
      </c>
      <c r="Y3" s="104" t="s">
        <v>207</v>
      </c>
      <c r="Z3" s="104" t="s">
        <v>196</v>
      </c>
      <c r="AA3" s="104"/>
      <c r="AB3" s="104" t="s">
        <v>197</v>
      </c>
      <c r="AC3" s="104" t="s">
        <v>198</v>
      </c>
      <c r="AD3" s="104"/>
      <c r="AE3" s="104" t="s">
        <v>199</v>
      </c>
      <c r="AF3" s="104" t="s">
        <v>201</v>
      </c>
      <c r="AG3" s="104" t="s">
        <v>202</v>
      </c>
      <c r="AH3" s="104"/>
      <c r="AI3" s="104" t="s">
        <v>203</v>
      </c>
      <c r="AJ3" s="104" t="s">
        <v>204</v>
      </c>
      <c r="AK3" s="104"/>
      <c r="AL3" s="104" t="s">
        <v>206</v>
      </c>
      <c r="AM3" s="104" t="s">
        <v>208</v>
      </c>
      <c r="AN3" s="104" t="s">
        <v>206</v>
      </c>
      <c r="AO3" s="104"/>
      <c r="AP3" s="104" t="s">
        <v>210</v>
      </c>
      <c r="AQ3" s="104" t="s">
        <v>209</v>
      </c>
      <c r="AR3" s="38"/>
    </row>
    <row r="4" spans="1:54" ht="21" customHeight="1" x14ac:dyDescent="0.3">
      <c r="A4" s="51" t="s">
        <v>169</v>
      </c>
      <c r="B4" s="50"/>
      <c r="C4" s="52"/>
      <c r="D4" s="52"/>
      <c r="E4" s="48"/>
      <c r="F4" s="48"/>
      <c r="G4" s="48"/>
      <c r="H4" s="49"/>
      <c r="I4" s="49"/>
      <c r="J4" s="50" t="s">
        <v>256</v>
      </c>
      <c r="K4" s="64"/>
      <c r="L4" s="4"/>
      <c r="M4" s="4"/>
      <c r="N4" s="140" t="s">
        <v>257</v>
      </c>
      <c r="O4" s="59"/>
      <c r="P4" s="58"/>
      <c r="Q4" s="102"/>
      <c r="R4" s="86"/>
      <c r="S4" s="90"/>
      <c r="T4" s="90"/>
      <c r="U4" s="91" t="s">
        <v>218</v>
      </c>
      <c r="V4" s="87">
        <f>J37</f>
        <v>12796818.181818184</v>
      </c>
      <c r="W4" s="73" t="s">
        <v>112</v>
      </c>
      <c r="X4" s="84">
        <f>SUM(B18,E18,G18)/11</f>
        <v>0</v>
      </c>
      <c r="Y4" s="84">
        <f>GETPIVOTDATA("TOTAL Funding",$A$5,"Funding source","National climate mitigation fund")/11</f>
        <v>1363636.3636363635</v>
      </c>
      <c r="Z4" s="76">
        <v>0</v>
      </c>
      <c r="AA4" s="4"/>
      <c r="AB4" s="76">
        <v>0</v>
      </c>
      <c r="AC4" s="76">
        <v>0</v>
      </c>
      <c r="AD4" s="4"/>
      <c r="AE4" s="76">
        <v>0</v>
      </c>
      <c r="AF4" s="76">
        <v>0</v>
      </c>
      <c r="AG4" s="76">
        <v>0</v>
      </c>
      <c r="AH4" s="4"/>
      <c r="AI4" s="76">
        <v>0</v>
      </c>
      <c r="AJ4" s="76">
        <v>0</v>
      </c>
      <c r="AK4" s="4"/>
      <c r="AL4" s="76">
        <v>0</v>
      </c>
      <c r="AM4" s="76">
        <v>0</v>
      </c>
      <c r="AN4" s="76">
        <v>0</v>
      </c>
      <c r="AO4" s="76">
        <v>0</v>
      </c>
      <c r="AP4" s="76">
        <v>0</v>
      </c>
      <c r="AQ4" s="76">
        <f>SUM(C18,H18)/11</f>
        <v>0</v>
      </c>
      <c r="AR4" s="2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ht="15" customHeight="1" x14ac:dyDescent="0.3">
      <c r="A5" s="24" t="s">
        <v>85</v>
      </c>
      <c r="B5" s="24" t="s">
        <v>90</v>
      </c>
      <c r="C5"/>
      <c r="D5"/>
      <c r="J5" s="139" t="str">
        <f>'FFTT Cover Sheet'!D10</f>
        <v>2004 -2024</v>
      </c>
      <c r="K5" s="65"/>
      <c r="L5" s="39"/>
      <c r="M5" s="39"/>
      <c r="N5" s="141" t="str">
        <f>'FFTT Cover Sheet'!D14</f>
        <v>2025 - 2030</v>
      </c>
      <c r="O5" s="60"/>
      <c r="P5" s="60"/>
      <c r="Q5" s="102"/>
      <c r="R5" s="86"/>
      <c r="S5" s="69"/>
      <c r="T5" s="69"/>
      <c r="U5" s="72" t="s">
        <v>111</v>
      </c>
      <c r="V5" s="89">
        <f>SUM(X5:AQ5)</f>
        <v>12316666.666666666</v>
      </c>
      <c r="W5" s="94" t="s">
        <v>188</v>
      </c>
      <c r="X5" s="60">
        <v>300000</v>
      </c>
      <c r="Y5" s="60">
        <v>500000</v>
      </c>
      <c r="Z5" s="60">
        <v>0</v>
      </c>
      <c r="AA5" s="39"/>
      <c r="AB5" s="60">
        <v>0</v>
      </c>
      <c r="AC5" s="60">
        <v>0</v>
      </c>
      <c r="AE5" s="96">
        <v>100000</v>
      </c>
      <c r="AF5" s="96"/>
      <c r="AG5" s="96"/>
      <c r="AH5" s="2"/>
      <c r="AI5" s="96"/>
      <c r="AJ5" s="96"/>
      <c r="AK5" s="2"/>
      <c r="AL5" s="96"/>
      <c r="AM5" s="105">
        <v>250000</v>
      </c>
      <c r="AN5" s="96"/>
      <c r="AO5" s="96"/>
      <c r="AP5" s="96">
        <f>1000000/6</f>
        <v>166666.66666666666</v>
      </c>
      <c r="AQ5" s="96">
        <v>11000000</v>
      </c>
    </row>
    <row r="6" spans="1:54" ht="60" x14ac:dyDescent="0.25">
      <c r="A6" s="24" t="s">
        <v>11</v>
      </c>
      <c r="B6" s="1" t="s">
        <v>10</v>
      </c>
      <c r="C6" s="46" t="s">
        <v>13</v>
      </c>
      <c r="D6" t="s">
        <v>185</v>
      </c>
      <c r="E6" t="s">
        <v>144</v>
      </c>
      <c r="F6" t="s">
        <v>149</v>
      </c>
      <c r="G6" t="s">
        <v>160</v>
      </c>
      <c r="H6" t="s">
        <v>163</v>
      </c>
      <c r="I6" t="s">
        <v>12</v>
      </c>
      <c r="J6" s="63" t="s">
        <v>101</v>
      </c>
      <c r="K6" s="66" t="s">
        <v>213</v>
      </c>
      <c r="L6" s="39"/>
      <c r="M6" s="24" t="s">
        <v>11</v>
      </c>
      <c r="N6" s="61" t="s">
        <v>104</v>
      </c>
      <c r="O6" s="97" t="s">
        <v>192</v>
      </c>
      <c r="P6" s="97" t="s">
        <v>195</v>
      </c>
      <c r="Q6" s="92" t="s">
        <v>187</v>
      </c>
      <c r="R6" s="85" t="s">
        <v>194</v>
      </c>
      <c r="S6" s="62" t="s">
        <v>190</v>
      </c>
      <c r="T6" s="62" t="s">
        <v>214</v>
      </c>
      <c r="U6" s="106" t="s">
        <v>191</v>
      </c>
      <c r="V6" s="106" t="s">
        <v>212</v>
      </c>
      <c r="X6" s="62" t="s">
        <v>106</v>
      </c>
      <c r="Y6" s="62" t="s">
        <v>189</v>
      </c>
      <c r="Z6" s="62" t="s">
        <v>107</v>
      </c>
      <c r="AB6" s="68" t="s">
        <v>109</v>
      </c>
      <c r="AC6" s="62" t="s">
        <v>110</v>
      </c>
      <c r="AE6" s="62" t="s">
        <v>114</v>
      </c>
      <c r="AF6" s="62" t="s">
        <v>116</v>
      </c>
      <c r="AG6" s="75" t="s">
        <v>115</v>
      </c>
      <c r="AI6" s="62" t="s">
        <v>121</v>
      </c>
      <c r="AJ6" s="62" t="s">
        <v>122</v>
      </c>
      <c r="AL6" s="62" t="s">
        <v>205</v>
      </c>
      <c r="AM6" s="62" t="s">
        <v>118</v>
      </c>
      <c r="AN6" s="62" t="s">
        <v>119</v>
      </c>
      <c r="AO6" s="62" t="s">
        <v>123</v>
      </c>
      <c r="AP6" s="62" t="s">
        <v>124</v>
      </c>
      <c r="AQ6" s="62" t="s">
        <v>125</v>
      </c>
    </row>
    <row r="7" spans="1:54" x14ac:dyDescent="0.25">
      <c r="A7" s="5" t="s">
        <v>82</v>
      </c>
      <c r="B7" s="45"/>
      <c r="C7" s="45">
        <v>2100000</v>
      </c>
      <c r="D7" s="45">
        <v>0</v>
      </c>
      <c r="E7" s="45"/>
      <c r="F7" s="45"/>
      <c r="G7" s="45"/>
      <c r="H7" s="45"/>
      <c r="I7" s="45">
        <v>2100000</v>
      </c>
      <c r="J7" s="47">
        <f>I7/'FFTT Cover Sheet'!$D$11</f>
        <v>190909.09090909091</v>
      </c>
      <c r="K7" s="81">
        <f>(100/$J$37)*J7</f>
        <v>1.4918481156537491</v>
      </c>
      <c r="L7" s="39"/>
      <c r="M7" s="5" t="s">
        <v>82</v>
      </c>
      <c r="N7" s="2">
        <v>13050000</v>
      </c>
      <c r="O7" s="98">
        <v>0</v>
      </c>
      <c r="P7" s="99">
        <v>-13050000</v>
      </c>
      <c r="Q7" s="2">
        <f>N7/'FFTT Cover Sheet'!$D$15</f>
        <v>2175000</v>
      </c>
      <c r="R7" s="2">
        <f>J7-Q7</f>
        <v>-1984090.9090909092</v>
      </c>
      <c r="S7" s="95">
        <f>SUM(X7:Z7,AB7:AC7,AE7:AG7,AI7:AJ7,AL7:AQ7)</f>
        <v>2166666.67</v>
      </c>
      <c r="T7" s="109">
        <f>(100/$S$37)*S7</f>
        <v>32.42299543583988</v>
      </c>
      <c r="U7" s="108">
        <f>S7*'FFTT Cover Sheet'!$D$15</f>
        <v>13000000.02</v>
      </c>
      <c r="V7" s="2">
        <f>U7-N7</f>
        <v>-49999.980000000447</v>
      </c>
      <c r="X7" s="120">
        <v>300000</v>
      </c>
      <c r="Y7" s="120">
        <v>400000</v>
      </c>
      <c r="Z7" s="120"/>
      <c r="AA7" s="2"/>
      <c r="AB7" s="121"/>
      <c r="AC7" s="121"/>
      <c r="AD7" s="2"/>
      <c r="AE7" s="121">
        <v>50000</v>
      </c>
      <c r="AF7" s="121"/>
      <c r="AG7" s="121"/>
      <c r="AH7" s="2"/>
      <c r="AI7" s="122"/>
      <c r="AJ7" s="122"/>
      <c r="AK7" s="2"/>
      <c r="AL7" s="110"/>
      <c r="AM7" s="111"/>
      <c r="AN7" s="110"/>
      <c r="AO7" s="110"/>
      <c r="AP7" s="110">
        <v>166667</v>
      </c>
      <c r="AQ7" s="110">
        <v>1249999.67</v>
      </c>
    </row>
    <row r="8" spans="1:54" x14ac:dyDescent="0.25">
      <c r="A8" s="5" t="s">
        <v>75</v>
      </c>
      <c r="B8" s="45"/>
      <c r="C8" s="45">
        <v>150000</v>
      </c>
      <c r="D8" s="45"/>
      <c r="E8" s="45"/>
      <c r="F8" s="45"/>
      <c r="G8" s="45"/>
      <c r="H8" s="45"/>
      <c r="I8" s="45">
        <v>150000</v>
      </c>
      <c r="J8" s="47">
        <f>I8/'FFTT Cover Sheet'!$D$11</f>
        <v>13636.363636363636</v>
      </c>
      <c r="K8" s="81">
        <f t="shared" ref="K8:K36" si="0">(100/$J$37)*J8</f>
        <v>0.1065605796895535</v>
      </c>
      <c r="L8" s="39"/>
      <c r="M8" s="5" t="s">
        <v>75</v>
      </c>
      <c r="N8" s="2">
        <v>0</v>
      </c>
      <c r="O8" s="98">
        <v>0</v>
      </c>
      <c r="P8" s="99">
        <v>0</v>
      </c>
      <c r="Q8" s="2">
        <f>N8/'FFTT Cover Sheet'!$D$15</f>
        <v>0</v>
      </c>
      <c r="R8" s="2">
        <f t="shared" ref="R8:R36" si="1">J8-Q8</f>
        <v>13636.363636363636</v>
      </c>
      <c r="S8" s="95">
        <f t="shared" ref="S8:S36" si="2">SUM(X8:Z8,AB8:AC8,AE8:AG8,AI8:AJ8,AL8:AQ8)</f>
        <v>0</v>
      </c>
      <c r="T8" s="109">
        <f t="shared" ref="T8:T36" si="3">(100/$S$37)*S8</f>
        <v>0</v>
      </c>
      <c r="U8" s="108">
        <f>S8*'FFTT Cover Sheet'!$D$15</f>
        <v>0</v>
      </c>
      <c r="V8" s="2">
        <f t="shared" ref="V8:V36" si="4">U8-N8</f>
        <v>0</v>
      </c>
      <c r="X8" s="120"/>
      <c r="Y8" s="120"/>
      <c r="Z8" s="120"/>
      <c r="AA8" s="2"/>
      <c r="AB8" s="121"/>
      <c r="AC8" s="121"/>
      <c r="AD8" s="2"/>
      <c r="AE8" s="121"/>
      <c r="AF8" s="121"/>
      <c r="AG8" s="121"/>
      <c r="AH8" s="2"/>
      <c r="AI8" s="122"/>
      <c r="AJ8" s="122"/>
      <c r="AK8" s="2"/>
      <c r="AL8" s="110"/>
      <c r="AM8" s="111"/>
      <c r="AN8" s="110"/>
      <c r="AO8" s="110"/>
      <c r="AP8" s="110"/>
      <c r="AQ8" s="110"/>
    </row>
    <row r="9" spans="1:54" x14ac:dyDescent="0.25">
      <c r="A9" s="5" t="s">
        <v>81</v>
      </c>
      <c r="B9" s="45">
        <v>3500000</v>
      </c>
      <c r="C9" s="45">
        <v>48000000</v>
      </c>
      <c r="D9" s="45"/>
      <c r="E9" s="45"/>
      <c r="F9" s="45"/>
      <c r="G9" s="45"/>
      <c r="H9" s="45"/>
      <c r="I9" s="45">
        <v>51500000</v>
      </c>
      <c r="J9" s="47">
        <f>I9/'FFTT Cover Sheet'!$D$11</f>
        <v>4681818.1818181816</v>
      </c>
      <c r="K9" s="81">
        <f t="shared" si="0"/>
        <v>36.585799026746699</v>
      </c>
      <c r="L9" s="39"/>
      <c r="M9" s="5" t="s">
        <v>81</v>
      </c>
      <c r="N9" s="2">
        <v>0</v>
      </c>
      <c r="O9" s="98">
        <v>0</v>
      </c>
      <c r="P9" s="99">
        <v>0</v>
      </c>
      <c r="Q9" s="2">
        <f>N9/'FFTT Cover Sheet'!$D$15</f>
        <v>0</v>
      </c>
      <c r="R9" s="2">
        <f t="shared" si="1"/>
        <v>4681818.1818181816</v>
      </c>
      <c r="S9" s="95">
        <f t="shared" si="2"/>
        <v>0</v>
      </c>
      <c r="T9" s="109">
        <f t="shared" si="3"/>
        <v>0</v>
      </c>
      <c r="U9" s="108">
        <f>S9*'FFTT Cover Sheet'!$D$15</f>
        <v>0</v>
      </c>
      <c r="V9" s="2">
        <f t="shared" si="4"/>
        <v>0</v>
      </c>
      <c r="X9" s="120"/>
      <c r="Y9" s="120"/>
      <c r="Z9" s="120"/>
      <c r="AA9" s="2"/>
      <c r="AB9" s="121"/>
      <c r="AC9" s="121"/>
      <c r="AD9" s="2"/>
      <c r="AE9" s="121"/>
      <c r="AF9" s="121"/>
      <c r="AG9" s="121"/>
      <c r="AH9" s="2"/>
      <c r="AI9" s="122"/>
      <c r="AJ9" s="122"/>
      <c r="AK9" s="2"/>
      <c r="AL9" s="110"/>
      <c r="AM9" s="111"/>
      <c r="AN9" s="110"/>
      <c r="AO9" s="110"/>
      <c r="AP9" s="110"/>
      <c r="AQ9" s="110"/>
    </row>
    <row r="10" spans="1:54" x14ac:dyDescent="0.25">
      <c r="A10" s="5" t="s">
        <v>74</v>
      </c>
      <c r="B10" s="45"/>
      <c r="C10" s="45">
        <v>15000</v>
      </c>
      <c r="D10" s="45"/>
      <c r="E10" s="45"/>
      <c r="F10" s="45"/>
      <c r="G10" s="45"/>
      <c r="H10" s="45"/>
      <c r="I10" s="45">
        <v>15000</v>
      </c>
      <c r="J10" s="47">
        <f>I10/'FFTT Cover Sheet'!$D$11</f>
        <v>1363.6363636363637</v>
      </c>
      <c r="K10" s="81">
        <f t="shared" si="0"/>
        <v>1.065605796895535E-2</v>
      </c>
      <c r="L10" s="39"/>
      <c r="M10" s="5" t="s">
        <v>74</v>
      </c>
      <c r="N10" s="2">
        <v>0</v>
      </c>
      <c r="O10" s="98">
        <v>0</v>
      </c>
      <c r="P10" s="99">
        <v>0</v>
      </c>
      <c r="Q10" s="2">
        <f>N10/'FFTT Cover Sheet'!$D$15</f>
        <v>0</v>
      </c>
      <c r="R10" s="2">
        <f t="shared" si="1"/>
        <v>1363.6363636363637</v>
      </c>
      <c r="S10" s="95">
        <f t="shared" si="2"/>
        <v>0</v>
      </c>
      <c r="T10" s="109">
        <f t="shared" si="3"/>
        <v>0</v>
      </c>
      <c r="U10" s="108">
        <f>S10*'FFTT Cover Sheet'!$D$15</f>
        <v>0</v>
      </c>
      <c r="V10" s="2">
        <f t="shared" si="4"/>
        <v>0</v>
      </c>
      <c r="X10" s="120"/>
      <c r="Y10" s="120"/>
      <c r="Z10" s="120"/>
      <c r="AA10" s="2"/>
      <c r="AB10" s="121"/>
      <c r="AC10" s="121"/>
      <c r="AD10" s="2"/>
      <c r="AE10" s="121"/>
      <c r="AF10" s="121"/>
      <c r="AG10" s="121"/>
      <c r="AH10" s="2"/>
      <c r="AI10" s="122"/>
      <c r="AJ10" s="122"/>
      <c r="AK10" s="2"/>
      <c r="AL10" s="110"/>
      <c r="AM10" s="111"/>
      <c r="AN10" s="110"/>
      <c r="AO10" s="110"/>
      <c r="AP10" s="110"/>
      <c r="AQ10" s="110"/>
    </row>
    <row r="11" spans="1:54" x14ac:dyDescent="0.25">
      <c r="A11" s="5" t="s">
        <v>80</v>
      </c>
      <c r="B11" s="45"/>
      <c r="C11" s="45">
        <v>2500000</v>
      </c>
      <c r="D11" s="45"/>
      <c r="E11" s="45"/>
      <c r="F11" s="45"/>
      <c r="G11" s="45"/>
      <c r="H11" s="45"/>
      <c r="I11" s="45">
        <v>2500000</v>
      </c>
      <c r="J11" s="47">
        <f>I11/'FFTT Cover Sheet'!$D$11</f>
        <v>227272.72727272726</v>
      </c>
      <c r="K11" s="81">
        <f t="shared" si="0"/>
        <v>1.7760096614925582</v>
      </c>
      <c r="L11" s="39"/>
      <c r="M11" s="5" t="s">
        <v>80</v>
      </c>
      <c r="N11" s="2">
        <v>0</v>
      </c>
      <c r="O11" s="98">
        <v>0</v>
      </c>
      <c r="P11" s="99">
        <v>0</v>
      </c>
      <c r="Q11" s="2">
        <f>N11/'FFTT Cover Sheet'!$D$15</f>
        <v>0</v>
      </c>
      <c r="R11" s="2">
        <f t="shared" si="1"/>
        <v>227272.72727272726</v>
      </c>
      <c r="S11" s="95">
        <f t="shared" si="2"/>
        <v>0</v>
      </c>
      <c r="T11" s="109">
        <f t="shared" si="3"/>
        <v>0</v>
      </c>
      <c r="U11" s="108">
        <f>S11*'FFTT Cover Sheet'!$D$15</f>
        <v>0</v>
      </c>
      <c r="V11" s="2">
        <f t="shared" si="4"/>
        <v>0</v>
      </c>
      <c r="X11" s="120"/>
      <c r="Y11" s="120"/>
      <c r="Z11" s="120"/>
      <c r="AA11" s="2"/>
      <c r="AB11" s="121"/>
      <c r="AC11" s="121"/>
      <c r="AD11" s="2"/>
      <c r="AE11" s="121"/>
      <c r="AF11" s="121"/>
      <c r="AG11" s="121"/>
      <c r="AH11" s="2"/>
      <c r="AI11" s="122"/>
      <c r="AJ11" s="122"/>
      <c r="AK11" s="2"/>
      <c r="AL11" s="110"/>
      <c r="AM11" s="111"/>
      <c r="AN11" s="110"/>
      <c r="AO11" s="110"/>
      <c r="AP11" s="110"/>
      <c r="AQ11" s="110"/>
    </row>
    <row r="12" spans="1:54" x14ac:dyDescent="0.25">
      <c r="A12" s="5" t="s">
        <v>78</v>
      </c>
      <c r="B12" s="45"/>
      <c r="C12" s="45">
        <v>4300000</v>
      </c>
      <c r="D12" s="45">
        <v>0</v>
      </c>
      <c r="E12" s="45"/>
      <c r="F12" s="45"/>
      <c r="G12" s="45"/>
      <c r="H12" s="45">
        <v>4000000</v>
      </c>
      <c r="I12" s="45">
        <v>8300000</v>
      </c>
      <c r="J12" s="47">
        <f>I12/'FFTT Cover Sheet'!$D$11</f>
        <v>754545.45454545459</v>
      </c>
      <c r="K12" s="81">
        <f t="shared" si="0"/>
        <v>5.8963520761552939</v>
      </c>
      <c r="L12" s="39"/>
      <c r="M12" s="5" t="s">
        <v>78</v>
      </c>
      <c r="N12" s="2">
        <v>4595000</v>
      </c>
      <c r="O12" s="98">
        <v>0</v>
      </c>
      <c r="P12" s="99">
        <v>-4250000</v>
      </c>
      <c r="Q12" s="2">
        <f>N12/'FFTT Cover Sheet'!$D$15</f>
        <v>765833.33333333337</v>
      </c>
      <c r="R12" s="2">
        <f t="shared" si="1"/>
        <v>-11287.878787878784</v>
      </c>
      <c r="S12" s="95">
        <f t="shared" si="2"/>
        <v>765833.33000000007</v>
      </c>
      <c r="T12" s="109">
        <f t="shared" si="3"/>
        <v>11.46028178077067</v>
      </c>
      <c r="U12" s="108">
        <f>S12*'FFTT Cover Sheet'!$D$15</f>
        <v>4594999.9800000004</v>
      </c>
      <c r="V12" s="2">
        <f t="shared" si="4"/>
        <v>-1.9999999552965164E-2</v>
      </c>
      <c r="X12" s="120"/>
      <c r="Y12" s="120">
        <v>100000</v>
      </c>
      <c r="Z12" s="120"/>
      <c r="AA12" s="2"/>
      <c r="AB12" s="121"/>
      <c r="AC12" s="121"/>
      <c r="AD12" s="2"/>
      <c r="AE12" s="121">
        <v>50000</v>
      </c>
      <c r="AF12" s="121"/>
      <c r="AG12" s="121"/>
      <c r="AH12" s="2"/>
      <c r="AI12" s="122"/>
      <c r="AJ12" s="122"/>
      <c r="AK12" s="2"/>
      <c r="AL12" s="110"/>
      <c r="AM12" s="111">
        <v>250000</v>
      </c>
      <c r="AN12" s="110"/>
      <c r="AO12" s="110"/>
      <c r="AP12" s="110"/>
      <c r="AQ12" s="110">
        <v>365833.33</v>
      </c>
    </row>
    <row r="13" spans="1:54" x14ac:dyDescent="0.25">
      <c r="A13" s="5" t="s">
        <v>136</v>
      </c>
      <c r="B13" s="45"/>
      <c r="C13" s="45"/>
      <c r="D13" s="45"/>
      <c r="E13" s="45">
        <v>150000</v>
      </c>
      <c r="F13" s="45"/>
      <c r="G13" s="45"/>
      <c r="H13" s="45"/>
      <c r="I13" s="45">
        <v>150000</v>
      </c>
      <c r="J13" s="47">
        <f>I13/'FFTT Cover Sheet'!$D$11</f>
        <v>13636.363636363636</v>
      </c>
      <c r="K13" s="81">
        <f t="shared" si="0"/>
        <v>0.1065605796895535</v>
      </c>
      <c r="L13" s="39"/>
      <c r="M13" s="5" t="s">
        <v>136</v>
      </c>
      <c r="N13" s="2">
        <v>0</v>
      </c>
      <c r="O13" s="98">
        <v>0</v>
      </c>
      <c r="P13" s="99">
        <v>0</v>
      </c>
      <c r="Q13" s="2">
        <f>N13/'FFTT Cover Sheet'!$D$15</f>
        <v>0</v>
      </c>
      <c r="R13" s="2">
        <f t="shared" si="1"/>
        <v>13636.363636363636</v>
      </c>
      <c r="S13" s="95">
        <f t="shared" si="2"/>
        <v>0</v>
      </c>
      <c r="T13" s="109">
        <f t="shared" si="3"/>
        <v>0</v>
      </c>
      <c r="U13" s="108">
        <f>S13*'FFTT Cover Sheet'!$D$15</f>
        <v>0</v>
      </c>
      <c r="V13" s="2">
        <f t="shared" si="4"/>
        <v>0</v>
      </c>
      <c r="X13" s="120"/>
      <c r="Y13" s="120"/>
      <c r="Z13" s="120"/>
      <c r="AA13" s="2"/>
      <c r="AB13" s="121"/>
      <c r="AC13" s="121"/>
      <c r="AD13" s="2"/>
      <c r="AE13" s="121"/>
      <c r="AF13" s="121"/>
      <c r="AG13" s="121"/>
      <c r="AH13" s="2"/>
      <c r="AI13" s="122"/>
      <c r="AJ13" s="122"/>
      <c r="AK13" s="2"/>
      <c r="AL13" s="110"/>
      <c r="AM13" s="111"/>
      <c r="AN13" s="110"/>
      <c r="AO13" s="110"/>
      <c r="AP13" s="110"/>
      <c r="AQ13" s="110"/>
    </row>
    <row r="14" spans="1:54" x14ac:dyDescent="0.25">
      <c r="A14" s="5" t="s">
        <v>140</v>
      </c>
      <c r="B14" s="45"/>
      <c r="C14" s="45">
        <v>53000000</v>
      </c>
      <c r="D14" s="45"/>
      <c r="E14" s="45"/>
      <c r="F14" s="45"/>
      <c r="G14" s="45"/>
      <c r="H14" s="45"/>
      <c r="I14" s="45">
        <v>53000000</v>
      </c>
      <c r="J14" s="47">
        <f>I14/'FFTT Cover Sheet'!$D$11</f>
        <v>4818181.8181818184</v>
      </c>
      <c r="K14" s="81">
        <f t="shared" si="0"/>
        <v>37.651404823642238</v>
      </c>
      <c r="L14" s="39"/>
      <c r="M14" s="5" t="s">
        <v>140</v>
      </c>
      <c r="N14" s="2">
        <v>21500000</v>
      </c>
      <c r="O14" s="98">
        <v>0</v>
      </c>
      <c r="P14" s="99">
        <v>-21500000</v>
      </c>
      <c r="Q14" s="2">
        <f>N14/'FFTT Cover Sheet'!$D$15</f>
        <v>3583333.3333333335</v>
      </c>
      <c r="R14" s="2">
        <f t="shared" si="1"/>
        <v>1234848.4848484849</v>
      </c>
      <c r="S14" s="95">
        <f t="shared" si="2"/>
        <v>3583333.33</v>
      </c>
      <c r="T14" s="109">
        <f t="shared" si="3"/>
        <v>53.622646165357274</v>
      </c>
      <c r="U14" s="108">
        <f>S14*'FFTT Cover Sheet'!$D$15</f>
        <v>21499999.98</v>
      </c>
      <c r="V14" s="2">
        <f t="shared" si="4"/>
        <v>-1.9999999552965164E-2</v>
      </c>
      <c r="X14" s="120"/>
      <c r="Y14" s="120"/>
      <c r="Z14" s="120"/>
      <c r="AA14" s="2"/>
      <c r="AB14" s="121"/>
      <c r="AC14" s="121"/>
      <c r="AD14" s="2"/>
      <c r="AE14" s="121"/>
      <c r="AF14" s="121"/>
      <c r="AG14" s="121"/>
      <c r="AH14" s="2"/>
      <c r="AI14" s="122"/>
      <c r="AJ14" s="122"/>
      <c r="AK14" s="2"/>
      <c r="AL14" s="110"/>
      <c r="AM14" s="111"/>
      <c r="AN14" s="110"/>
      <c r="AO14" s="110"/>
      <c r="AP14" s="110"/>
      <c r="AQ14" s="110">
        <v>3583333.33</v>
      </c>
    </row>
    <row r="15" spans="1:54" x14ac:dyDescent="0.25">
      <c r="A15" s="5" t="s">
        <v>145</v>
      </c>
      <c r="B15" s="45"/>
      <c r="C15" s="45">
        <v>6000000</v>
      </c>
      <c r="D15" s="45"/>
      <c r="E15" s="45"/>
      <c r="F15" s="45">
        <v>15000000</v>
      </c>
      <c r="G15" s="45"/>
      <c r="H15" s="45"/>
      <c r="I15" s="45">
        <v>21000000</v>
      </c>
      <c r="J15" s="47">
        <f>I15/'FFTT Cover Sheet'!$D$11</f>
        <v>1909090.9090909092</v>
      </c>
      <c r="K15" s="81">
        <f t="shared" si="0"/>
        <v>14.91848115653749</v>
      </c>
      <c r="L15" s="39"/>
      <c r="M15" s="5" t="s">
        <v>145</v>
      </c>
      <c r="N15" s="2">
        <v>0</v>
      </c>
      <c r="O15" s="98">
        <v>0</v>
      </c>
      <c r="P15" s="99">
        <v>0</v>
      </c>
      <c r="Q15" s="2">
        <f>N15/'FFTT Cover Sheet'!$D$15</f>
        <v>0</v>
      </c>
      <c r="R15" s="2">
        <f t="shared" si="1"/>
        <v>1909090.9090909092</v>
      </c>
      <c r="S15" s="95">
        <f t="shared" si="2"/>
        <v>0</v>
      </c>
      <c r="T15" s="109">
        <f t="shared" si="3"/>
        <v>0</v>
      </c>
      <c r="U15" s="108">
        <f>S15*'FFTT Cover Sheet'!$D$15</f>
        <v>0</v>
      </c>
      <c r="V15" s="2">
        <f t="shared" si="4"/>
        <v>0</v>
      </c>
      <c r="X15" s="120"/>
      <c r="Y15" s="120"/>
      <c r="Z15" s="120"/>
      <c r="AA15" s="2"/>
      <c r="AB15" s="121"/>
      <c r="AC15" s="121"/>
      <c r="AD15" s="2"/>
      <c r="AE15" s="121"/>
      <c r="AF15" s="121"/>
      <c r="AG15" s="121"/>
      <c r="AH15" s="2"/>
      <c r="AI15" s="122"/>
      <c r="AJ15" s="122"/>
      <c r="AK15" s="2"/>
      <c r="AL15" s="110"/>
      <c r="AM15" s="111"/>
      <c r="AN15" s="110"/>
      <c r="AO15" s="110"/>
      <c r="AP15" s="110"/>
      <c r="AQ15" s="110"/>
    </row>
    <row r="16" spans="1:54" x14ac:dyDescent="0.25">
      <c r="A16" s="5" t="s">
        <v>158</v>
      </c>
      <c r="B16" s="45"/>
      <c r="C16" s="45">
        <v>2000000</v>
      </c>
      <c r="D16" s="45"/>
      <c r="E16" s="45"/>
      <c r="F16" s="45"/>
      <c r="G16" s="45">
        <v>50000</v>
      </c>
      <c r="H16" s="45"/>
      <c r="I16" s="45">
        <v>2050000</v>
      </c>
      <c r="J16" s="47">
        <f>I16/'FFTT Cover Sheet'!$D$11</f>
        <v>186363.63636363635</v>
      </c>
      <c r="K16" s="81">
        <f t="shared" si="0"/>
        <v>1.4563279224238976</v>
      </c>
      <c r="L16" s="39"/>
      <c r="M16" s="5" t="s">
        <v>158</v>
      </c>
      <c r="N16" s="2">
        <v>0</v>
      </c>
      <c r="O16" s="98">
        <v>0</v>
      </c>
      <c r="P16" s="99">
        <v>0</v>
      </c>
      <c r="Q16" s="2">
        <f>N16/'FFTT Cover Sheet'!$D$15</f>
        <v>0</v>
      </c>
      <c r="R16" s="2">
        <f t="shared" si="1"/>
        <v>186363.63636363635</v>
      </c>
      <c r="S16" s="95">
        <f t="shared" si="2"/>
        <v>0</v>
      </c>
      <c r="T16" s="109">
        <f t="shared" si="3"/>
        <v>0</v>
      </c>
      <c r="U16" s="108">
        <f>S16*'FFTT Cover Sheet'!$D$15</f>
        <v>0</v>
      </c>
      <c r="V16" s="2">
        <f t="shared" si="4"/>
        <v>0</v>
      </c>
      <c r="X16" s="120"/>
      <c r="Y16" s="120"/>
      <c r="Z16" s="120"/>
      <c r="AA16" s="2"/>
      <c r="AB16" s="121"/>
      <c r="AC16" s="121"/>
      <c r="AD16" s="2"/>
      <c r="AE16" s="121"/>
      <c r="AF16" s="121"/>
      <c r="AG16" s="121"/>
      <c r="AH16" s="2"/>
      <c r="AI16" s="122"/>
      <c r="AJ16" s="122"/>
      <c r="AK16" s="2"/>
      <c r="AL16" s="110"/>
      <c r="AM16" s="111"/>
      <c r="AN16" s="110"/>
      <c r="AO16" s="110"/>
      <c r="AP16" s="110"/>
      <c r="AQ16" s="110"/>
    </row>
    <row r="17" spans="1:43" x14ac:dyDescent="0.25">
      <c r="A17" s="5" t="s">
        <v>186</v>
      </c>
      <c r="B17" s="45"/>
      <c r="C17" s="45"/>
      <c r="D17" s="45">
        <v>0</v>
      </c>
      <c r="E17" s="45"/>
      <c r="F17" s="45"/>
      <c r="G17" s="45"/>
      <c r="H17" s="45"/>
      <c r="I17" s="45">
        <v>0</v>
      </c>
      <c r="J17" s="47">
        <f>I17/'FFTT Cover Sheet'!$D$11</f>
        <v>0</v>
      </c>
      <c r="K17" s="81">
        <f t="shared" si="0"/>
        <v>0</v>
      </c>
      <c r="L17" s="39"/>
      <c r="M17" s="5" t="s">
        <v>186</v>
      </c>
      <c r="N17" s="2">
        <v>1000000</v>
      </c>
      <c r="O17" s="98">
        <v>0</v>
      </c>
      <c r="P17" s="99">
        <v>-1000000</v>
      </c>
      <c r="Q17" s="2">
        <f>N17/'FFTT Cover Sheet'!$D$15</f>
        <v>166666.66666666666</v>
      </c>
      <c r="R17" s="2">
        <f t="shared" si="1"/>
        <v>-166666.66666666666</v>
      </c>
      <c r="S17" s="95">
        <f t="shared" si="2"/>
        <v>166666.67000000001</v>
      </c>
      <c r="T17" s="109">
        <f t="shared" si="3"/>
        <v>2.4940766180321736</v>
      </c>
      <c r="U17" s="108">
        <f>S17*'FFTT Cover Sheet'!$D$15</f>
        <v>1000000.02</v>
      </c>
      <c r="V17" s="2">
        <f t="shared" si="4"/>
        <v>2.0000000018626451E-2</v>
      </c>
      <c r="X17" s="120"/>
      <c r="Y17" s="120"/>
      <c r="Z17" s="120"/>
      <c r="AA17" s="2"/>
      <c r="AB17" s="121"/>
      <c r="AC17" s="121"/>
      <c r="AD17" s="2"/>
      <c r="AE17" s="121"/>
      <c r="AF17" s="121"/>
      <c r="AG17" s="121"/>
      <c r="AH17" s="2"/>
      <c r="AI17" s="122"/>
      <c r="AJ17" s="122"/>
      <c r="AK17" s="2"/>
      <c r="AL17" s="110"/>
      <c r="AM17" s="111"/>
      <c r="AN17" s="110"/>
      <c r="AO17" s="110"/>
      <c r="AP17" s="110"/>
      <c r="AQ17" s="110">
        <v>166666.67000000001</v>
      </c>
    </row>
    <row r="18" spans="1:43" hidden="1" x14ac:dyDescent="0.25">
      <c r="A18" s="5" t="s">
        <v>220</v>
      </c>
      <c r="B18" s="45"/>
      <c r="C18" s="45"/>
      <c r="D18" s="45"/>
      <c r="E18" s="45"/>
      <c r="F18" s="45"/>
      <c r="G18" s="45"/>
      <c r="H18" s="45"/>
      <c r="I18" s="45"/>
      <c r="J18" s="47">
        <f>I18/'FFTT Cover Sheet'!$D$11</f>
        <v>0</v>
      </c>
      <c r="K18" s="81">
        <f t="shared" si="0"/>
        <v>0</v>
      </c>
      <c r="L18" s="39"/>
      <c r="M18" s="5" t="s">
        <v>220</v>
      </c>
      <c r="N18" s="2"/>
      <c r="O18" s="98"/>
      <c r="P18" s="99"/>
      <c r="Q18" s="2">
        <f>N18/'FFTT Cover Sheet'!$D$15</f>
        <v>0</v>
      </c>
      <c r="R18" s="2">
        <f t="shared" si="1"/>
        <v>0</v>
      </c>
      <c r="S18" s="95">
        <f t="shared" si="2"/>
        <v>0</v>
      </c>
      <c r="T18" s="109">
        <f t="shared" si="3"/>
        <v>0</v>
      </c>
      <c r="U18" s="108">
        <f>S18*'FFTT Cover Sheet'!$D$15</f>
        <v>0</v>
      </c>
      <c r="V18" s="2">
        <f t="shared" si="4"/>
        <v>0</v>
      </c>
      <c r="X18" s="120"/>
      <c r="Y18" s="120"/>
      <c r="Z18" s="120"/>
      <c r="AA18" s="2"/>
      <c r="AB18" s="121"/>
      <c r="AC18" s="121"/>
      <c r="AD18" s="2"/>
      <c r="AE18" s="121"/>
      <c r="AF18" s="121"/>
      <c r="AG18" s="121"/>
      <c r="AH18" s="2"/>
      <c r="AI18" s="122"/>
      <c r="AJ18" s="122"/>
      <c r="AK18" s="2"/>
      <c r="AL18" s="110"/>
      <c r="AM18" s="111"/>
      <c r="AN18" s="110"/>
      <c r="AO18" s="110"/>
      <c r="AP18" s="110"/>
      <c r="AQ18" s="110"/>
    </row>
    <row r="19" spans="1:43" hidden="1" x14ac:dyDescent="0.25">
      <c r="A19" s="5" t="s">
        <v>221</v>
      </c>
      <c r="B19" s="45"/>
      <c r="C19" s="45"/>
      <c r="D19" s="45"/>
      <c r="E19" s="45"/>
      <c r="F19" s="45"/>
      <c r="G19" s="45"/>
      <c r="H19" s="45"/>
      <c r="I19" s="45"/>
      <c r="J19" s="47">
        <f>I19/'FFTT Cover Sheet'!$D$11</f>
        <v>0</v>
      </c>
      <c r="K19" s="81">
        <f t="shared" si="0"/>
        <v>0</v>
      </c>
      <c r="L19" s="39"/>
      <c r="M19" s="5" t="s">
        <v>221</v>
      </c>
      <c r="N19" s="2"/>
      <c r="O19" s="98"/>
      <c r="P19" s="99"/>
      <c r="Q19" s="2">
        <f>N19/'FFTT Cover Sheet'!$D$15</f>
        <v>0</v>
      </c>
      <c r="R19" s="2">
        <f t="shared" si="1"/>
        <v>0</v>
      </c>
      <c r="S19" s="95">
        <f t="shared" si="2"/>
        <v>0</v>
      </c>
      <c r="T19" s="109">
        <f t="shared" si="3"/>
        <v>0</v>
      </c>
      <c r="U19" s="108">
        <f>S19*'FFTT Cover Sheet'!$D$15</f>
        <v>0</v>
      </c>
      <c r="V19" s="2">
        <f t="shared" si="4"/>
        <v>0</v>
      </c>
      <c r="X19" s="120"/>
      <c r="Y19" s="120"/>
      <c r="Z19" s="120"/>
      <c r="AB19" s="121"/>
      <c r="AC19" s="121"/>
      <c r="AE19" s="121"/>
      <c r="AF19" s="121"/>
      <c r="AG19" s="121"/>
      <c r="AI19" s="122"/>
      <c r="AJ19" s="122"/>
      <c r="AL19" s="110"/>
      <c r="AM19" s="111"/>
      <c r="AN19" s="110"/>
      <c r="AO19" s="110"/>
      <c r="AP19" s="110"/>
      <c r="AQ19" s="110"/>
    </row>
    <row r="20" spans="1:43" hidden="1" x14ac:dyDescent="0.25">
      <c r="A20" s="5" t="s">
        <v>222</v>
      </c>
      <c r="B20" s="45"/>
      <c r="C20" s="45"/>
      <c r="D20" s="45"/>
      <c r="E20" s="45"/>
      <c r="F20" s="45"/>
      <c r="G20" s="45"/>
      <c r="H20" s="45"/>
      <c r="I20" s="45"/>
      <c r="J20" s="47">
        <f>I20/'FFTT Cover Sheet'!$D$11</f>
        <v>0</v>
      </c>
      <c r="K20" s="81">
        <f t="shared" si="0"/>
        <v>0</v>
      </c>
      <c r="L20" s="39"/>
      <c r="M20" s="5" t="s">
        <v>222</v>
      </c>
      <c r="N20" s="2"/>
      <c r="O20" s="98"/>
      <c r="P20" s="99"/>
      <c r="Q20" s="2">
        <f>N20/'FFTT Cover Sheet'!$D$15</f>
        <v>0</v>
      </c>
      <c r="R20" s="2">
        <f t="shared" si="1"/>
        <v>0</v>
      </c>
      <c r="S20" s="95">
        <f t="shared" si="2"/>
        <v>0</v>
      </c>
      <c r="T20" s="109">
        <f t="shared" si="3"/>
        <v>0</v>
      </c>
      <c r="U20" s="108">
        <f>S20*'FFTT Cover Sheet'!$D$15</f>
        <v>0</v>
      </c>
      <c r="V20" s="2">
        <f t="shared" si="4"/>
        <v>0</v>
      </c>
      <c r="X20" s="120"/>
      <c r="Y20" s="120"/>
      <c r="Z20" s="120"/>
      <c r="AB20" s="121"/>
      <c r="AC20" s="121"/>
      <c r="AE20" s="121"/>
      <c r="AF20" s="121"/>
      <c r="AG20" s="121"/>
      <c r="AI20" s="122"/>
      <c r="AJ20" s="122"/>
      <c r="AL20" s="110"/>
      <c r="AM20" s="111"/>
      <c r="AN20" s="110"/>
      <c r="AO20" s="110"/>
      <c r="AP20" s="110"/>
      <c r="AQ20" s="110"/>
    </row>
    <row r="21" spans="1:43" hidden="1" x14ac:dyDescent="0.25">
      <c r="A21" s="5" t="s">
        <v>223</v>
      </c>
      <c r="B21" s="45"/>
      <c r="C21" s="45"/>
      <c r="D21" s="45"/>
      <c r="E21" s="45"/>
      <c r="F21" s="45"/>
      <c r="G21" s="45"/>
      <c r="H21" s="45"/>
      <c r="I21" s="45"/>
      <c r="J21" s="47">
        <f>I21/'FFTT Cover Sheet'!$D$11</f>
        <v>0</v>
      </c>
      <c r="K21" s="81">
        <f t="shared" si="0"/>
        <v>0</v>
      </c>
      <c r="L21" s="39"/>
      <c r="M21" s="5" t="s">
        <v>223</v>
      </c>
      <c r="N21" s="2"/>
      <c r="O21" s="98"/>
      <c r="P21" s="99"/>
      <c r="Q21" s="2">
        <f>N21/'FFTT Cover Sheet'!$D$15</f>
        <v>0</v>
      </c>
      <c r="R21" s="2">
        <f t="shared" si="1"/>
        <v>0</v>
      </c>
      <c r="S21" s="95">
        <f t="shared" si="2"/>
        <v>0</v>
      </c>
      <c r="T21" s="109">
        <f t="shared" si="3"/>
        <v>0</v>
      </c>
      <c r="U21" s="108">
        <f>S21*'FFTT Cover Sheet'!$D$15</f>
        <v>0</v>
      </c>
      <c r="V21" s="2">
        <f t="shared" si="4"/>
        <v>0</v>
      </c>
      <c r="X21" s="120"/>
      <c r="Y21" s="120"/>
      <c r="Z21" s="120"/>
      <c r="AB21" s="121"/>
      <c r="AC21" s="121"/>
      <c r="AE21" s="121"/>
      <c r="AF21" s="121"/>
      <c r="AG21" s="121"/>
      <c r="AI21" s="122"/>
      <c r="AJ21" s="122"/>
      <c r="AL21" s="110"/>
      <c r="AM21" s="111"/>
      <c r="AN21" s="110"/>
      <c r="AO21" s="110"/>
      <c r="AP21" s="110"/>
      <c r="AQ21" s="110"/>
    </row>
    <row r="22" spans="1:43" hidden="1" x14ac:dyDescent="0.25">
      <c r="A22" s="5" t="s">
        <v>224</v>
      </c>
      <c r="B22" s="45"/>
      <c r="C22" s="45"/>
      <c r="D22" s="45"/>
      <c r="E22" s="45"/>
      <c r="F22" s="45"/>
      <c r="G22" s="45"/>
      <c r="H22" s="45"/>
      <c r="I22" s="45"/>
      <c r="J22" s="47">
        <f>I22/'FFTT Cover Sheet'!$D$11</f>
        <v>0</v>
      </c>
      <c r="K22" s="81">
        <f t="shared" si="0"/>
        <v>0</v>
      </c>
      <c r="L22" s="39"/>
      <c r="M22" s="5" t="s">
        <v>224</v>
      </c>
      <c r="N22" s="2"/>
      <c r="O22" s="98"/>
      <c r="P22" s="99"/>
      <c r="Q22" s="2">
        <f>N22/'FFTT Cover Sheet'!$D$15</f>
        <v>0</v>
      </c>
      <c r="R22" s="2">
        <f t="shared" si="1"/>
        <v>0</v>
      </c>
      <c r="S22" s="95">
        <f t="shared" si="2"/>
        <v>0</v>
      </c>
      <c r="T22" s="109">
        <f t="shared" si="3"/>
        <v>0</v>
      </c>
      <c r="U22" s="108">
        <f>S22*'FFTT Cover Sheet'!$D$15</f>
        <v>0</v>
      </c>
      <c r="V22" s="2">
        <f t="shared" si="4"/>
        <v>0</v>
      </c>
      <c r="X22" s="120"/>
      <c r="Y22" s="120"/>
      <c r="Z22" s="120"/>
      <c r="AB22" s="121"/>
      <c r="AC22" s="121"/>
      <c r="AE22" s="121"/>
      <c r="AF22" s="121"/>
      <c r="AG22" s="121"/>
      <c r="AI22" s="122"/>
      <c r="AJ22" s="122"/>
      <c r="AL22" s="110"/>
      <c r="AM22" s="111"/>
      <c r="AN22" s="110"/>
      <c r="AO22" s="110"/>
      <c r="AP22" s="110"/>
      <c r="AQ22" s="110"/>
    </row>
    <row r="23" spans="1:43" hidden="1" x14ac:dyDescent="0.25">
      <c r="A23" s="5" t="s">
        <v>225</v>
      </c>
      <c r="B23" s="45"/>
      <c r="C23" s="45"/>
      <c r="D23" s="45"/>
      <c r="E23" s="45"/>
      <c r="F23" s="45"/>
      <c r="G23" s="45"/>
      <c r="H23" s="45"/>
      <c r="I23" s="45"/>
      <c r="J23" s="47">
        <f>I23/'FFTT Cover Sheet'!$D$11</f>
        <v>0</v>
      </c>
      <c r="K23" s="81">
        <f t="shared" si="0"/>
        <v>0</v>
      </c>
      <c r="L23" s="39"/>
      <c r="M23" s="5" t="s">
        <v>225</v>
      </c>
      <c r="N23" s="2"/>
      <c r="O23" s="98"/>
      <c r="P23" s="99"/>
      <c r="Q23" s="2">
        <f>N23/'FFTT Cover Sheet'!$D$15</f>
        <v>0</v>
      </c>
      <c r="R23" s="2">
        <f t="shared" si="1"/>
        <v>0</v>
      </c>
      <c r="S23" s="95">
        <f t="shared" si="2"/>
        <v>0</v>
      </c>
      <c r="T23" s="109">
        <f t="shared" si="3"/>
        <v>0</v>
      </c>
      <c r="U23" s="108">
        <f>S23*'FFTT Cover Sheet'!$D$15</f>
        <v>0</v>
      </c>
      <c r="V23" s="2">
        <f>U23-N23</f>
        <v>0</v>
      </c>
      <c r="X23" s="120"/>
      <c r="Y23" s="120"/>
      <c r="Z23" s="120"/>
      <c r="AB23" s="121"/>
      <c r="AC23" s="121"/>
      <c r="AE23" s="121"/>
      <c r="AF23" s="121"/>
      <c r="AG23" s="121"/>
      <c r="AI23" s="122"/>
      <c r="AJ23" s="122"/>
      <c r="AL23" s="110"/>
      <c r="AM23" s="111"/>
      <c r="AN23" s="110"/>
      <c r="AO23" s="110"/>
      <c r="AP23" s="110"/>
      <c r="AQ23" s="110"/>
    </row>
    <row r="24" spans="1:43" hidden="1" x14ac:dyDescent="0.25">
      <c r="A24" s="5" t="s">
        <v>226</v>
      </c>
      <c r="B24" s="45"/>
      <c r="C24" s="45"/>
      <c r="D24" s="45"/>
      <c r="E24" s="45"/>
      <c r="F24" s="45"/>
      <c r="G24" s="45"/>
      <c r="H24" s="45"/>
      <c r="I24" s="45"/>
      <c r="J24" s="47">
        <f>I24/'FFTT Cover Sheet'!$D$11</f>
        <v>0</v>
      </c>
      <c r="K24" s="81">
        <f t="shared" si="0"/>
        <v>0</v>
      </c>
      <c r="L24" s="39"/>
      <c r="M24" s="5" t="s">
        <v>226</v>
      </c>
      <c r="N24" s="2"/>
      <c r="O24" s="98"/>
      <c r="P24" s="99"/>
      <c r="Q24" s="2">
        <f>N24/'FFTT Cover Sheet'!$D$15</f>
        <v>0</v>
      </c>
      <c r="R24" s="2">
        <f t="shared" si="1"/>
        <v>0</v>
      </c>
      <c r="S24" s="95">
        <f t="shared" si="2"/>
        <v>0</v>
      </c>
      <c r="T24" s="109">
        <f t="shared" si="3"/>
        <v>0</v>
      </c>
      <c r="U24" s="108">
        <f>S24*'FFTT Cover Sheet'!$D$15</f>
        <v>0</v>
      </c>
      <c r="V24" s="2">
        <f t="shared" si="4"/>
        <v>0</v>
      </c>
      <c r="X24" s="120"/>
      <c r="Y24" s="120"/>
      <c r="Z24" s="120"/>
      <c r="AB24" s="121"/>
      <c r="AC24" s="121"/>
      <c r="AE24" s="121"/>
      <c r="AF24" s="121"/>
      <c r="AG24" s="121"/>
      <c r="AI24" s="122"/>
      <c r="AJ24" s="122"/>
      <c r="AL24" s="110"/>
      <c r="AM24" s="111"/>
      <c r="AN24" s="110"/>
      <c r="AO24" s="110"/>
      <c r="AP24" s="110"/>
      <c r="AQ24" s="110"/>
    </row>
    <row r="25" spans="1:43" hidden="1" x14ac:dyDescent="0.25">
      <c r="A25" s="5" t="s">
        <v>227</v>
      </c>
      <c r="B25" s="45"/>
      <c r="C25" s="45"/>
      <c r="D25" s="45"/>
      <c r="E25" s="45"/>
      <c r="F25" s="45"/>
      <c r="G25" s="45"/>
      <c r="H25" s="45"/>
      <c r="I25" s="45"/>
      <c r="J25" s="47">
        <f>I25/'FFTT Cover Sheet'!$D$11</f>
        <v>0</v>
      </c>
      <c r="K25" s="81">
        <f t="shared" si="0"/>
        <v>0</v>
      </c>
      <c r="L25" s="39"/>
      <c r="M25" s="5" t="s">
        <v>227</v>
      </c>
      <c r="N25" s="2"/>
      <c r="O25" s="98"/>
      <c r="P25" s="99"/>
      <c r="Q25" s="2">
        <f>N25/'FFTT Cover Sheet'!$D$15</f>
        <v>0</v>
      </c>
      <c r="R25" s="2">
        <f t="shared" si="1"/>
        <v>0</v>
      </c>
      <c r="S25" s="95">
        <f t="shared" si="2"/>
        <v>0</v>
      </c>
      <c r="T25" s="109">
        <f t="shared" si="3"/>
        <v>0</v>
      </c>
      <c r="U25" s="108">
        <f>S25*'FFTT Cover Sheet'!$D$15</f>
        <v>0</v>
      </c>
      <c r="V25" s="2">
        <f t="shared" si="4"/>
        <v>0</v>
      </c>
      <c r="X25" s="120"/>
      <c r="Y25" s="120"/>
      <c r="Z25" s="120"/>
      <c r="AB25" s="121"/>
      <c r="AC25" s="121"/>
      <c r="AE25" s="121"/>
      <c r="AF25" s="121"/>
      <c r="AG25" s="121"/>
      <c r="AI25" s="122"/>
      <c r="AJ25" s="122"/>
      <c r="AL25" s="110"/>
      <c r="AM25" s="111"/>
      <c r="AN25" s="110"/>
      <c r="AO25" s="110"/>
      <c r="AP25" s="110"/>
      <c r="AQ25" s="110"/>
    </row>
    <row r="26" spans="1:43" hidden="1" x14ac:dyDescent="0.25">
      <c r="A26" s="5" t="s">
        <v>228</v>
      </c>
      <c r="B26" s="45"/>
      <c r="C26" s="45"/>
      <c r="D26" s="45"/>
      <c r="E26" s="45"/>
      <c r="F26" s="45"/>
      <c r="G26" s="45"/>
      <c r="H26" s="45"/>
      <c r="I26" s="45"/>
      <c r="J26" s="47">
        <f>I26/'FFTT Cover Sheet'!$D$11</f>
        <v>0</v>
      </c>
      <c r="K26" s="81">
        <f t="shared" si="0"/>
        <v>0</v>
      </c>
      <c r="L26" s="39"/>
      <c r="M26" s="5" t="s">
        <v>228</v>
      </c>
      <c r="N26" s="2"/>
      <c r="O26" s="98"/>
      <c r="P26" s="99"/>
      <c r="Q26" s="2">
        <f>N26/'FFTT Cover Sheet'!$D$15</f>
        <v>0</v>
      </c>
      <c r="R26" s="2">
        <f t="shared" si="1"/>
        <v>0</v>
      </c>
      <c r="S26" s="95">
        <f t="shared" si="2"/>
        <v>0</v>
      </c>
      <c r="T26" s="109">
        <f t="shared" si="3"/>
        <v>0</v>
      </c>
      <c r="U26" s="108">
        <f>S26*'FFTT Cover Sheet'!$D$15</f>
        <v>0</v>
      </c>
      <c r="V26" s="2">
        <f t="shared" si="4"/>
        <v>0</v>
      </c>
      <c r="X26" s="120"/>
      <c r="Y26" s="120"/>
      <c r="Z26" s="120"/>
      <c r="AB26" s="121"/>
      <c r="AC26" s="121"/>
      <c r="AE26" s="121"/>
      <c r="AF26" s="121"/>
      <c r="AG26" s="121"/>
      <c r="AI26" s="122"/>
      <c r="AJ26" s="122"/>
      <c r="AL26" s="110"/>
      <c r="AM26" s="111"/>
      <c r="AN26" s="110"/>
      <c r="AO26" s="110"/>
      <c r="AP26" s="110"/>
      <c r="AQ26" s="110"/>
    </row>
    <row r="27" spans="1:43" hidden="1" x14ac:dyDescent="0.25">
      <c r="A27" s="5" t="s">
        <v>229</v>
      </c>
      <c r="B27" s="45"/>
      <c r="C27" s="45"/>
      <c r="D27" s="45"/>
      <c r="E27" s="45"/>
      <c r="F27" s="45"/>
      <c r="G27" s="45"/>
      <c r="H27" s="45"/>
      <c r="I27" s="45"/>
      <c r="J27" s="47">
        <f>I27/'FFTT Cover Sheet'!$D$11</f>
        <v>0</v>
      </c>
      <c r="K27" s="81">
        <f t="shared" si="0"/>
        <v>0</v>
      </c>
      <c r="L27" s="39"/>
      <c r="M27" s="5" t="s">
        <v>229</v>
      </c>
      <c r="N27" s="2"/>
      <c r="O27" s="98"/>
      <c r="P27" s="99"/>
      <c r="Q27" s="2">
        <f>N27/'FFTT Cover Sheet'!$D$15</f>
        <v>0</v>
      </c>
      <c r="R27" s="2">
        <f t="shared" si="1"/>
        <v>0</v>
      </c>
      <c r="S27" s="95">
        <f t="shared" si="2"/>
        <v>0</v>
      </c>
      <c r="T27" s="109">
        <f t="shared" si="3"/>
        <v>0</v>
      </c>
      <c r="U27" s="108">
        <f>S27*'FFTT Cover Sheet'!$D$15</f>
        <v>0</v>
      </c>
      <c r="V27" s="2">
        <f t="shared" si="4"/>
        <v>0</v>
      </c>
      <c r="X27" s="120"/>
      <c r="Y27" s="120"/>
      <c r="Z27" s="120"/>
      <c r="AB27" s="121"/>
      <c r="AC27" s="121"/>
      <c r="AE27" s="121"/>
      <c r="AF27" s="121"/>
      <c r="AG27" s="121"/>
      <c r="AI27" s="122"/>
      <c r="AJ27" s="122"/>
      <c r="AL27" s="110"/>
      <c r="AM27" s="111"/>
      <c r="AN27" s="110"/>
      <c r="AO27" s="110"/>
      <c r="AP27" s="110"/>
      <c r="AQ27" s="110"/>
    </row>
    <row r="28" spans="1:43" hidden="1" x14ac:dyDescent="0.25">
      <c r="A28" s="5" t="s">
        <v>230</v>
      </c>
      <c r="B28" s="45"/>
      <c r="C28" s="45"/>
      <c r="D28" s="45"/>
      <c r="E28" s="45"/>
      <c r="F28" s="45"/>
      <c r="G28" s="45"/>
      <c r="H28" s="45"/>
      <c r="I28" s="45"/>
      <c r="J28" s="47">
        <f>I28/'FFTT Cover Sheet'!$D$11</f>
        <v>0</v>
      </c>
      <c r="K28" s="81">
        <f t="shared" si="0"/>
        <v>0</v>
      </c>
      <c r="L28" s="39"/>
      <c r="M28" s="5" t="s">
        <v>230</v>
      </c>
      <c r="N28" s="2"/>
      <c r="O28" s="98"/>
      <c r="P28" s="99"/>
      <c r="Q28" s="2">
        <f>N28/'FFTT Cover Sheet'!$D$15</f>
        <v>0</v>
      </c>
      <c r="R28" s="2">
        <f t="shared" si="1"/>
        <v>0</v>
      </c>
      <c r="S28" s="95">
        <f t="shared" si="2"/>
        <v>0</v>
      </c>
      <c r="T28" s="109">
        <f t="shared" si="3"/>
        <v>0</v>
      </c>
      <c r="U28" s="108">
        <f>S28*'FFTT Cover Sheet'!$D$15</f>
        <v>0</v>
      </c>
      <c r="V28" s="2">
        <f t="shared" si="4"/>
        <v>0</v>
      </c>
      <c r="X28" s="120"/>
      <c r="Y28" s="120"/>
      <c r="Z28" s="120"/>
      <c r="AB28" s="121"/>
      <c r="AC28" s="121"/>
      <c r="AE28" s="121"/>
      <c r="AF28" s="121"/>
      <c r="AG28" s="121"/>
      <c r="AI28" s="122"/>
      <c r="AJ28" s="122"/>
      <c r="AL28" s="110"/>
      <c r="AM28" s="111"/>
      <c r="AN28" s="110"/>
      <c r="AO28" s="110"/>
      <c r="AP28" s="110"/>
      <c r="AQ28" s="110"/>
    </row>
    <row r="29" spans="1:43" hidden="1" x14ac:dyDescent="0.25">
      <c r="A29" s="5" t="s">
        <v>231</v>
      </c>
      <c r="B29" s="45"/>
      <c r="C29" s="45"/>
      <c r="D29" s="45"/>
      <c r="E29" s="45"/>
      <c r="F29" s="45"/>
      <c r="G29" s="45"/>
      <c r="H29" s="45"/>
      <c r="I29" s="45"/>
      <c r="J29" s="47">
        <f>I29/'FFTT Cover Sheet'!$D$11</f>
        <v>0</v>
      </c>
      <c r="K29" s="81">
        <f t="shared" si="0"/>
        <v>0</v>
      </c>
      <c r="L29" s="39"/>
      <c r="M29" s="5" t="s">
        <v>231</v>
      </c>
      <c r="N29" s="2"/>
      <c r="O29" s="98"/>
      <c r="P29" s="99"/>
      <c r="Q29" s="2">
        <f>N29/'FFTT Cover Sheet'!$D$15</f>
        <v>0</v>
      </c>
      <c r="R29" s="2">
        <f t="shared" si="1"/>
        <v>0</v>
      </c>
      <c r="S29" s="95">
        <f t="shared" si="2"/>
        <v>0</v>
      </c>
      <c r="T29" s="109">
        <f t="shared" si="3"/>
        <v>0</v>
      </c>
      <c r="U29" s="108">
        <f>S29*'FFTT Cover Sheet'!$D$15</f>
        <v>0</v>
      </c>
      <c r="V29" s="2">
        <f t="shared" si="4"/>
        <v>0</v>
      </c>
      <c r="X29" s="120"/>
      <c r="Y29" s="120"/>
      <c r="Z29" s="120"/>
      <c r="AB29" s="121"/>
      <c r="AC29" s="121"/>
      <c r="AE29" s="121"/>
      <c r="AF29" s="121"/>
      <c r="AG29" s="121"/>
      <c r="AI29" s="122"/>
      <c r="AJ29" s="122"/>
      <c r="AL29" s="110"/>
      <c r="AM29" s="111"/>
      <c r="AN29" s="110"/>
      <c r="AO29" s="110"/>
      <c r="AP29" s="110"/>
      <c r="AQ29" s="110"/>
    </row>
    <row r="30" spans="1:43" hidden="1" x14ac:dyDescent="0.25">
      <c r="A30" s="5" t="s">
        <v>232</v>
      </c>
      <c r="B30" s="45"/>
      <c r="C30" s="45"/>
      <c r="D30" s="45"/>
      <c r="E30" s="45"/>
      <c r="F30" s="45"/>
      <c r="G30" s="45"/>
      <c r="H30" s="45"/>
      <c r="I30" s="45"/>
      <c r="J30" s="47">
        <f>I30/'FFTT Cover Sheet'!$D$11</f>
        <v>0</v>
      </c>
      <c r="K30" s="81">
        <f t="shared" si="0"/>
        <v>0</v>
      </c>
      <c r="L30" s="39"/>
      <c r="M30" s="5" t="s">
        <v>232</v>
      </c>
      <c r="N30" s="2"/>
      <c r="O30" s="98"/>
      <c r="P30" s="99"/>
      <c r="Q30" s="2">
        <f>N30/'FFTT Cover Sheet'!$D$15</f>
        <v>0</v>
      </c>
      <c r="R30" s="2">
        <f t="shared" si="1"/>
        <v>0</v>
      </c>
      <c r="S30" s="95">
        <f t="shared" si="2"/>
        <v>0</v>
      </c>
      <c r="T30" s="109">
        <f t="shared" si="3"/>
        <v>0</v>
      </c>
      <c r="U30" s="108">
        <f>S30*'FFTT Cover Sheet'!$D$15</f>
        <v>0</v>
      </c>
      <c r="V30" s="2">
        <f t="shared" si="4"/>
        <v>0</v>
      </c>
      <c r="X30" s="120"/>
      <c r="Y30" s="120"/>
      <c r="Z30" s="120"/>
      <c r="AB30" s="121"/>
      <c r="AC30" s="121"/>
      <c r="AE30" s="121"/>
      <c r="AF30" s="121"/>
      <c r="AG30" s="121"/>
      <c r="AI30" s="122"/>
      <c r="AJ30" s="122"/>
      <c r="AL30" s="110"/>
      <c r="AM30" s="111"/>
      <c r="AN30" s="110"/>
      <c r="AO30" s="110"/>
      <c r="AP30" s="110"/>
      <c r="AQ30" s="110"/>
    </row>
    <row r="31" spans="1:43" hidden="1" x14ac:dyDescent="0.25">
      <c r="A31" s="5" t="s">
        <v>234</v>
      </c>
      <c r="B31" s="45"/>
      <c r="C31" s="45"/>
      <c r="D31" s="45"/>
      <c r="E31" s="45"/>
      <c r="F31" s="45"/>
      <c r="G31" s="45"/>
      <c r="H31" s="45"/>
      <c r="I31" s="45"/>
      <c r="J31" s="47">
        <f>I31/'FFTT Cover Sheet'!$D$11</f>
        <v>0</v>
      </c>
      <c r="K31" s="81">
        <f t="shared" si="0"/>
        <v>0</v>
      </c>
      <c r="M31" s="5" t="s">
        <v>234</v>
      </c>
      <c r="N31" s="2"/>
      <c r="O31" s="98"/>
      <c r="P31" s="99"/>
      <c r="Q31" s="2">
        <f>N31/'FFTT Cover Sheet'!$D$15</f>
        <v>0</v>
      </c>
      <c r="R31" s="2">
        <f t="shared" si="1"/>
        <v>0</v>
      </c>
      <c r="S31" s="95">
        <f t="shared" si="2"/>
        <v>0</v>
      </c>
      <c r="T31" s="109">
        <f t="shared" si="3"/>
        <v>0</v>
      </c>
      <c r="U31" s="108">
        <f>S31*'FFTT Cover Sheet'!$D$15</f>
        <v>0</v>
      </c>
      <c r="V31" s="2">
        <f t="shared" si="4"/>
        <v>0</v>
      </c>
      <c r="X31" s="120"/>
      <c r="Y31" s="120"/>
      <c r="Z31" s="120"/>
      <c r="AB31" s="121"/>
      <c r="AC31" s="121"/>
      <c r="AE31" s="121"/>
      <c r="AF31" s="121"/>
      <c r="AG31" s="121"/>
      <c r="AI31" s="122"/>
      <c r="AJ31" s="122"/>
      <c r="AL31" s="110"/>
      <c r="AM31" s="111"/>
      <c r="AN31" s="110"/>
      <c r="AO31" s="110"/>
      <c r="AP31" s="110"/>
      <c r="AQ31" s="110"/>
    </row>
    <row r="32" spans="1:43" hidden="1" x14ac:dyDescent="0.25">
      <c r="A32" s="5" t="s">
        <v>235</v>
      </c>
      <c r="B32" s="45"/>
      <c r="C32" s="45"/>
      <c r="D32" s="45"/>
      <c r="E32" s="45"/>
      <c r="F32" s="45"/>
      <c r="G32" s="45"/>
      <c r="H32" s="45"/>
      <c r="I32" s="45"/>
      <c r="J32" s="47">
        <f>I32/'FFTT Cover Sheet'!$D$11</f>
        <v>0</v>
      </c>
      <c r="K32" s="81">
        <f t="shared" si="0"/>
        <v>0</v>
      </c>
      <c r="L32" s="4"/>
      <c r="M32" s="5" t="s">
        <v>235</v>
      </c>
      <c r="N32" s="2"/>
      <c r="O32" s="98"/>
      <c r="P32" s="99"/>
      <c r="Q32" s="2">
        <f>N32/'FFTT Cover Sheet'!$D$15</f>
        <v>0</v>
      </c>
      <c r="R32" s="2">
        <f t="shared" si="1"/>
        <v>0</v>
      </c>
      <c r="S32" s="95">
        <f t="shared" si="2"/>
        <v>0</v>
      </c>
      <c r="T32" s="109">
        <f t="shared" si="3"/>
        <v>0</v>
      </c>
      <c r="U32" s="108">
        <f>S32*'FFTT Cover Sheet'!$D$15</f>
        <v>0</v>
      </c>
      <c r="V32" s="2">
        <f t="shared" si="4"/>
        <v>0</v>
      </c>
      <c r="X32" s="120"/>
      <c r="Y32" s="120"/>
      <c r="Z32" s="120"/>
      <c r="AB32" s="121"/>
      <c r="AC32" s="121"/>
      <c r="AE32" s="121"/>
      <c r="AF32" s="121"/>
      <c r="AG32" s="121"/>
      <c r="AI32" s="122"/>
      <c r="AJ32" s="122"/>
      <c r="AL32" s="110"/>
      <c r="AM32" s="111"/>
      <c r="AN32" s="110"/>
      <c r="AO32" s="110"/>
      <c r="AP32" s="110"/>
      <c r="AQ32" s="110"/>
    </row>
    <row r="33" spans="1:43" hidden="1" x14ac:dyDescent="0.25">
      <c r="A33" s="5" t="s">
        <v>236</v>
      </c>
      <c r="B33" s="45"/>
      <c r="C33" s="45"/>
      <c r="D33" s="45"/>
      <c r="E33" s="45"/>
      <c r="F33" s="45"/>
      <c r="G33" s="45"/>
      <c r="H33" s="45"/>
      <c r="I33" s="45"/>
      <c r="J33" s="47">
        <f>I33/'FFTT Cover Sheet'!$D$11</f>
        <v>0</v>
      </c>
      <c r="K33" s="81">
        <f t="shared" si="0"/>
        <v>0</v>
      </c>
      <c r="L33" s="39"/>
      <c r="M33" s="5" t="s">
        <v>236</v>
      </c>
      <c r="N33" s="2"/>
      <c r="O33" s="98"/>
      <c r="P33" s="99"/>
      <c r="Q33" s="2">
        <f>N33/'FFTT Cover Sheet'!$D$15</f>
        <v>0</v>
      </c>
      <c r="R33" s="2">
        <f t="shared" si="1"/>
        <v>0</v>
      </c>
      <c r="S33" s="95">
        <f t="shared" si="2"/>
        <v>0</v>
      </c>
      <c r="T33" s="109">
        <f t="shared" si="3"/>
        <v>0</v>
      </c>
      <c r="U33" s="108">
        <f>S33*'FFTT Cover Sheet'!$D$15</f>
        <v>0</v>
      </c>
      <c r="V33" s="2">
        <f t="shared" si="4"/>
        <v>0</v>
      </c>
      <c r="X33" s="120"/>
      <c r="Y33" s="120"/>
      <c r="Z33" s="120"/>
      <c r="AB33" s="121"/>
      <c r="AC33" s="121"/>
      <c r="AE33" s="121"/>
      <c r="AF33" s="121"/>
      <c r="AG33" s="121"/>
      <c r="AI33" s="122"/>
      <c r="AJ33" s="122"/>
      <c r="AL33" s="110"/>
      <c r="AM33" s="111"/>
      <c r="AN33" s="110"/>
      <c r="AO33" s="110"/>
      <c r="AP33" s="110"/>
      <c r="AQ33" s="110"/>
    </row>
    <row r="34" spans="1:43" hidden="1" x14ac:dyDescent="0.25">
      <c r="A34" s="5" t="s">
        <v>237</v>
      </c>
      <c r="B34" s="45"/>
      <c r="C34" s="45"/>
      <c r="D34" s="45"/>
      <c r="E34" s="45"/>
      <c r="F34" s="45"/>
      <c r="G34" s="45"/>
      <c r="H34" s="45"/>
      <c r="I34" s="45"/>
      <c r="J34" s="47">
        <f>I34/'FFTT Cover Sheet'!$D$11</f>
        <v>0</v>
      </c>
      <c r="K34" s="81">
        <f t="shared" si="0"/>
        <v>0</v>
      </c>
      <c r="L34" s="39"/>
      <c r="M34" s="5" t="s">
        <v>237</v>
      </c>
      <c r="N34" s="2"/>
      <c r="O34" s="98"/>
      <c r="P34" s="99"/>
      <c r="Q34" s="2">
        <f>N34/'FFTT Cover Sheet'!$D$15</f>
        <v>0</v>
      </c>
      <c r="R34" s="2">
        <f t="shared" si="1"/>
        <v>0</v>
      </c>
      <c r="S34" s="95">
        <f t="shared" si="2"/>
        <v>0</v>
      </c>
      <c r="T34" s="109">
        <f t="shared" si="3"/>
        <v>0</v>
      </c>
      <c r="U34" s="108">
        <f>S34*'FFTT Cover Sheet'!$D$15</f>
        <v>0</v>
      </c>
      <c r="V34" s="2">
        <f t="shared" si="4"/>
        <v>0</v>
      </c>
      <c r="X34" s="120"/>
      <c r="Y34" s="120"/>
      <c r="Z34" s="120"/>
      <c r="AB34" s="121"/>
      <c r="AC34" s="121"/>
      <c r="AE34" s="121"/>
      <c r="AF34" s="121"/>
      <c r="AG34" s="121"/>
      <c r="AI34" s="122"/>
      <c r="AJ34" s="122"/>
      <c r="AL34" s="110"/>
      <c r="AM34" s="111"/>
      <c r="AN34" s="110"/>
      <c r="AO34" s="110"/>
      <c r="AP34" s="110"/>
      <c r="AQ34" s="110"/>
    </row>
    <row r="35" spans="1:43" hidden="1" x14ac:dyDescent="0.25">
      <c r="A35" s="5" t="s">
        <v>238</v>
      </c>
      <c r="B35" s="45"/>
      <c r="C35" s="45"/>
      <c r="D35" s="45"/>
      <c r="E35" s="45"/>
      <c r="F35" s="45"/>
      <c r="G35" s="45"/>
      <c r="H35" s="45"/>
      <c r="I35" s="45"/>
      <c r="J35" s="47">
        <f>I35/'FFTT Cover Sheet'!$D$11</f>
        <v>0</v>
      </c>
      <c r="K35" s="81">
        <f t="shared" si="0"/>
        <v>0</v>
      </c>
      <c r="L35" s="39"/>
      <c r="M35" s="5" t="s">
        <v>238</v>
      </c>
      <c r="N35" s="2"/>
      <c r="O35" s="98"/>
      <c r="P35" s="99"/>
      <c r="Q35" s="2">
        <f>N35/'FFTT Cover Sheet'!$D$15</f>
        <v>0</v>
      </c>
      <c r="R35" s="2">
        <f t="shared" si="1"/>
        <v>0</v>
      </c>
      <c r="S35" s="95">
        <f t="shared" si="2"/>
        <v>0</v>
      </c>
      <c r="T35" s="109">
        <f t="shared" si="3"/>
        <v>0</v>
      </c>
      <c r="U35" s="108">
        <f>S35*'FFTT Cover Sheet'!$D$15</f>
        <v>0</v>
      </c>
      <c r="V35" s="2">
        <f t="shared" si="4"/>
        <v>0</v>
      </c>
      <c r="X35" s="120"/>
      <c r="Y35" s="120"/>
      <c r="Z35" s="120"/>
      <c r="AB35" s="121"/>
      <c r="AC35" s="121"/>
      <c r="AE35" s="121"/>
      <c r="AF35" s="121"/>
      <c r="AG35" s="121"/>
      <c r="AI35" s="122"/>
      <c r="AJ35" s="122"/>
      <c r="AL35" s="110"/>
      <c r="AM35" s="111"/>
      <c r="AN35" s="110"/>
      <c r="AO35" s="110"/>
      <c r="AP35" s="110"/>
      <c r="AQ35" s="110"/>
    </row>
    <row r="36" spans="1:43" hidden="1" x14ac:dyDescent="0.25">
      <c r="A36" s="5" t="s">
        <v>239</v>
      </c>
      <c r="B36" s="45"/>
      <c r="C36" s="45"/>
      <c r="D36" s="45"/>
      <c r="E36" s="45"/>
      <c r="F36" s="45"/>
      <c r="G36" s="45"/>
      <c r="H36" s="45"/>
      <c r="I36" s="45"/>
      <c r="J36" s="47">
        <f>I36/'FFTT Cover Sheet'!$D$11</f>
        <v>0</v>
      </c>
      <c r="K36" s="81">
        <f t="shared" si="0"/>
        <v>0</v>
      </c>
      <c r="M36" s="5" t="s">
        <v>239</v>
      </c>
      <c r="N36" s="2"/>
      <c r="O36" s="98"/>
      <c r="P36" s="99"/>
      <c r="Q36" s="2">
        <f>N36/'FFTT Cover Sheet'!$D$15</f>
        <v>0</v>
      </c>
      <c r="R36" s="2">
        <f t="shared" si="1"/>
        <v>0</v>
      </c>
      <c r="S36" s="95">
        <f t="shared" si="2"/>
        <v>0</v>
      </c>
      <c r="T36" s="109">
        <f t="shared" si="3"/>
        <v>0</v>
      </c>
      <c r="U36" s="108">
        <f>S36*'FFTT Cover Sheet'!$D$15</f>
        <v>0</v>
      </c>
      <c r="V36" s="2">
        <f t="shared" si="4"/>
        <v>0</v>
      </c>
      <c r="X36" s="120"/>
      <c r="Y36" s="120"/>
      <c r="Z36" s="120"/>
      <c r="AB36" s="121"/>
      <c r="AC36" s="121"/>
      <c r="AE36" s="121"/>
      <c r="AF36" s="121"/>
      <c r="AG36" s="121"/>
      <c r="AI36" s="122"/>
      <c r="AJ36" s="122"/>
      <c r="AL36" s="110"/>
      <c r="AM36" s="111"/>
      <c r="AN36" s="110"/>
      <c r="AO36" s="110"/>
      <c r="AP36" s="110"/>
      <c r="AQ36" s="110"/>
    </row>
    <row r="37" spans="1:43" x14ac:dyDescent="0.25">
      <c r="A37" s="5" t="s">
        <v>12</v>
      </c>
      <c r="B37" s="45">
        <v>3500000</v>
      </c>
      <c r="C37" s="45">
        <v>118065000</v>
      </c>
      <c r="D37" s="45">
        <v>0</v>
      </c>
      <c r="E37" s="45">
        <v>150000</v>
      </c>
      <c r="F37" s="45">
        <v>15000000</v>
      </c>
      <c r="G37" s="45">
        <v>50000</v>
      </c>
      <c r="H37" s="45">
        <v>4000000</v>
      </c>
      <c r="I37" s="45">
        <v>140765000</v>
      </c>
      <c r="J37" s="119">
        <f>SUM(J7:J36)</f>
        <v>12796818.181818184</v>
      </c>
      <c r="K37" s="77"/>
      <c r="M37" s="5" t="s">
        <v>12</v>
      </c>
      <c r="N37" s="96">
        <v>40145000</v>
      </c>
      <c r="O37" s="100">
        <v>0</v>
      </c>
      <c r="P37" s="101">
        <v>-39800000</v>
      </c>
      <c r="Q37" s="70">
        <f>SUM(Q7:Q36)</f>
        <v>6690833.333333334</v>
      </c>
      <c r="R37" s="88">
        <f>J18-Q37</f>
        <v>-6690833.333333334</v>
      </c>
      <c r="S37" s="103">
        <f>SUM(S7:S17)</f>
        <v>6682500</v>
      </c>
      <c r="T37" s="103"/>
      <c r="U37" s="103">
        <f>SUM(U7:U17)</f>
        <v>40095000.000000007</v>
      </c>
      <c r="V37" s="107"/>
      <c r="W37" s="93" t="s">
        <v>211</v>
      </c>
      <c r="X37" s="2">
        <f>SUM(X7:X17)</f>
        <v>300000</v>
      </c>
      <c r="Y37" s="2">
        <f>SUM(Y7:Y17)</f>
        <v>500000</v>
      </c>
      <c r="Z37" s="2">
        <f>SUM(Z7:Z17)</f>
        <v>0</v>
      </c>
      <c r="AB37" s="2">
        <f>SUM(AB7:AB17)</f>
        <v>0</v>
      </c>
      <c r="AC37" s="2">
        <f>SUM(AC7:AC17)</f>
        <v>0</v>
      </c>
      <c r="AE37" s="2">
        <f>SUM(AE7:AE17)</f>
        <v>100000</v>
      </c>
      <c r="AF37" s="2">
        <f>SUM(AF7:AF17)</f>
        <v>0</v>
      </c>
      <c r="AG37" s="2">
        <f>SUM(AG7:AG17)</f>
        <v>0</v>
      </c>
      <c r="AI37" s="2">
        <f>SUM(AI7:AI17)</f>
        <v>0</v>
      </c>
      <c r="AJ37" s="2">
        <f>SUM(AJ7:AJ17)</f>
        <v>0</v>
      </c>
      <c r="AL37" s="2">
        <f t="shared" ref="AL37:AQ37" si="5">SUM(AL7:AL17)</f>
        <v>0</v>
      </c>
      <c r="AM37" s="2">
        <f t="shared" si="5"/>
        <v>250000</v>
      </c>
      <c r="AN37" s="2">
        <f t="shared" si="5"/>
        <v>0</v>
      </c>
      <c r="AO37" s="2">
        <f t="shared" si="5"/>
        <v>0</v>
      </c>
      <c r="AP37" s="2">
        <f t="shared" si="5"/>
        <v>166667</v>
      </c>
      <c r="AQ37" s="2">
        <f t="shared" si="5"/>
        <v>5365833</v>
      </c>
    </row>
    <row r="38" spans="1:43" x14ac:dyDescent="0.25">
      <c r="A38"/>
      <c r="B38"/>
      <c r="C38"/>
      <c r="D38"/>
      <c r="J38" s="2"/>
      <c r="K38" s="77"/>
      <c r="P38" s="45"/>
      <c r="Q38" s="45"/>
      <c r="R38" s="45"/>
      <c r="S38" s="82"/>
      <c r="T38" s="82"/>
      <c r="U38" s="77"/>
    </row>
    <row r="39" spans="1:43" x14ac:dyDescent="0.25">
      <c r="A39"/>
      <c r="B39"/>
      <c r="C39"/>
      <c r="D39"/>
      <c r="J39" s="2"/>
      <c r="K39" s="77"/>
      <c r="P39" s="45"/>
      <c r="Q39" s="45"/>
      <c r="R39" s="45"/>
      <c r="S39" s="82"/>
      <c r="T39" s="82"/>
      <c r="U39" s="77"/>
    </row>
    <row r="40" spans="1:43" x14ac:dyDescent="0.25">
      <c r="A40"/>
      <c r="B40"/>
      <c r="C40"/>
      <c r="D40"/>
      <c r="J40" s="2"/>
      <c r="K40" s="77"/>
      <c r="P40" s="45"/>
      <c r="Q40" s="45"/>
      <c r="R40" s="45"/>
      <c r="S40" s="82"/>
      <c r="T40" s="82"/>
      <c r="U40" s="77"/>
    </row>
    <row r="41" spans="1:43" x14ac:dyDescent="0.25">
      <c r="A41"/>
      <c r="B41"/>
      <c r="C41"/>
      <c r="D41"/>
      <c r="J41" s="2"/>
      <c r="K41" s="77"/>
      <c r="P41" s="45"/>
      <c r="Q41" s="45"/>
      <c r="R41" s="45"/>
      <c r="S41" s="82"/>
      <c r="T41" s="82"/>
      <c r="U41" s="77"/>
    </row>
    <row r="42" spans="1:43" x14ac:dyDescent="0.25">
      <c r="A42"/>
      <c r="B42"/>
      <c r="C42"/>
      <c r="D42"/>
      <c r="J42" s="2"/>
      <c r="K42" s="77"/>
      <c r="P42" s="45"/>
      <c r="Q42" s="45"/>
      <c r="R42" s="45"/>
      <c r="S42" s="82"/>
      <c r="T42" s="82"/>
      <c r="U42" s="77"/>
    </row>
    <row r="43" spans="1:43" x14ac:dyDescent="0.25">
      <c r="A43"/>
      <c r="B43"/>
      <c r="C43"/>
      <c r="D43"/>
      <c r="J43" s="2"/>
      <c r="K43" s="77"/>
      <c r="P43" s="45"/>
      <c r="Q43" s="45"/>
      <c r="R43" s="45"/>
      <c r="S43" s="82"/>
      <c r="T43" s="82"/>
      <c r="U43" s="77"/>
    </row>
    <row r="44" spans="1:43" x14ac:dyDescent="0.25">
      <c r="A44"/>
      <c r="B44"/>
      <c r="C44"/>
      <c r="D44"/>
      <c r="J44" s="2"/>
      <c r="K44" s="77"/>
      <c r="P44" s="45"/>
      <c r="Q44" s="45"/>
      <c r="R44" s="45"/>
      <c r="S44" s="82"/>
      <c r="T44" s="82"/>
      <c r="U44" s="77"/>
    </row>
    <row r="45" spans="1:43" x14ac:dyDescent="0.25">
      <c r="A45"/>
      <c r="B45"/>
      <c r="C45"/>
      <c r="D45"/>
      <c r="J45" s="2"/>
      <c r="K45" s="77"/>
      <c r="P45" s="45"/>
      <c r="Q45" s="45"/>
      <c r="R45" s="45"/>
      <c r="S45" s="82"/>
      <c r="T45" s="82"/>
      <c r="U45" s="77"/>
    </row>
    <row r="46" spans="1:43" x14ac:dyDescent="0.25">
      <c r="A46"/>
      <c r="B46"/>
      <c r="C46"/>
      <c r="D46"/>
      <c r="J46" s="2"/>
      <c r="K46" s="77"/>
      <c r="P46" s="45"/>
      <c r="Q46" s="45"/>
      <c r="R46" s="45"/>
      <c r="S46" s="82"/>
      <c r="T46" s="82"/>
      <c r="U46" s="77"/>
    </row>
    <row r="47" spans="1:43" x14ac:dyDescent="0.25">
      <c r="A47"/>
      <c r="B47"/>
      <c r="C47"/>
      <c r="D47"/>
      <c r="J47" s="2"/>
      <c r="K47" s="77"/>
      <c r="P47" s="45"/>
      <c r="Q47" s="45"/>
      <c r="R47" s="45"/>
      <c r="S47" s="82"/>
      <c r="T47" s="82"/>
      <c r="U47" s="77"/>
    </row>
    <row r="48" spans="1:43" x14ac:dyDescent="0.25">
      <c r="A48"/>
      <c r="B48"/>
      <c r="C48"/>
      <c r="D48"/>
      <c r="J48" s="2"/>
      <c r="K48" s="77"/>
      <c r="P48" s="45"/>
      <c r="Q48" s="45"/>
      <c r="R48" s="45"/>
      <c r="S48" s="82"/>
      <c r="T48" s="82"/>
      <c r="U48" s="77"/>
    </row>
    <row r="49" spans="1:43" x14ac:dyDescent="0.25">
      <c r="A49"/>
      <c r="B49"/>
      <c r="C49"/>
      <c r="D49"/>
      <c r="J49" s="2"/>
      <c r="K49" s="77"/>
      <c r="P49" s="45"/>
      <c r="Q49" s="45"/>
      <c r="R49" s="45"/>
      <c r="S49" s="82"/>
      <c r="T49" s="82"/>
      <c r="U49" s="77"/>
    </row>
    <row r="50" spans="1:43" x14ac:dyDescent="0.25">
      <c r="A50"/>
      <c r="B50"/>
      <c r="C50"/>
      <c r="D50"/>
      <c r="J50" s="67"/>
      <c r="K50" s="78"/>
      <c r="P50" s="45"/>
      <c r="Q50" s="45"/>
      <c r="R50" s="45"/>
      <c r="S50" s="82"/>
      <c r="T50" s="82"/>
      <c r="U50" s="77"/>
    </row>
    <row r="51" spans="1:43" x14ac:dyDescent="0.25">
      <c r="A51"/>
      <c r="B51"/>
      <c r="C51"/>
      <c r="D51"/>
      <c r="J51" s="2"/>
      <c r="K51" s="77"/>
      <c r="P51" s="45"/>
      <c r="Q51" s="45"/>
      <c r="R51" s="45"/>
      <c r="S51" s="82"/>
      <c r="T51" s="82"/>
      <c r="U51" s="77"/>
    </row>
    <row r="52" spans="1:43" x14ac:dyDescent="0.25">
      <c r="A52"/>
      <c r="B52"/>
      <c r="C52"/>
      <c r="D52"/>
      <c r="J52" s="67"/>
      <c r="K52" s="78"/>
      <c r="P52" s="45"/>
      <c r="Q52" s="45"/>
      <c r="R52" s="45"/>
      <c r="S52" s="82"/>
      <c r="T52" s="82"/>
      <c r="U52" s="77"/>
    </row>
    <row r="53" spans="1:43" x14ac:dyDescent="0.25">
      <c r="A53"/>
      <c r="B53"/>
      <c r="C53"/>
      <c r="D53"/>
      <c r="J53" s="2"/>
      <c r="K53" s="77"/>
      <c r="P53" s="45"/>
      <c r="Q53" s="45"/>
      <c r="R53" s="45"/>
      <c r="S53" s="82"/>
      <c r="T53" s="82"/>
      <c r="U53" s="77"/>
    </row>
    <row r="54" spans="1:43" x14ac:dyDescent="0.25">
      <c r="A54"/>
      <c r="B54"/>
      <c r="C54"/>
      <c r="D54"/>
      <c r="N54" s="45"/>
      <c r="O54" s="82"/>
      <c r="P54" s="82"/>
      <c r="Q54" s="82"/>
      <c r="R54" s="82"/>
      <c r="U54" s="77"/>
    </row>
    <row r="55" spans="1:43" x14ac:dyDescent="0.25">
      <c r="A55"/>
      <c r="B55"/>
      <c r="C55"/>
      <c r="D55"/>
      <c r="N55" s="45"/>
      <c r="O55" s="82"/>
      <c r="P55" s="82"/>
      <c r="Q55" s="82"/>
      <c r="R55" s="82"/>
      <c r="U55" s="77"/>
    </row>
    <row r="56" spans="1:43" x14ac:dyDescent="0.25">
      <c r="A56"/>
      <c r="B56"/>
      <c r="C56"/>
      <c r="D56"/>
      <c r="N56" s="53"/>
      <c r="P56" s="82"/>
      <c r="Q56" s="82"/>
      <c r="R56" s="82"/>
      <c r="U56" s="77"/>
    </row>
    <row r="57" spans="1:43" x14ac:dyDescent="0.25">
      <c r="A57"/>
      <c r="B57"/>
      <c r="C57"/>
      <c r="D57"/>
    </row>
    <row r="58" spans="1:43" x14ac:dyDescent="0.25">
      <c r="A58"/>
      <c r="B58"/>
      <c r="C58"/>
      <c r="D58"/>
    </row>
    <row r="59" spans="1:43" x14ac:dyDescent="0.25">
      <c r="A59"/>
      <c r="B59"/>
      <c r="C59"/>
      <c r="D59"/>
    </row>
    <row r="60" spans="1:43" x14ac:dyDescent="0.25">
      <c r="A60" s="124" t="s">
        <v>216</v>
      </c>
      <c r="B60" s="125"/>
      <c r="C60" s="125"/>
      <c r="D60"/>
      <c r="W60" s="34" t="s">
        <v>216</v>
      </c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3"/>
      <c r="AN60" s="112"/>
      <c r="AO60" s="112"/>
      <c r="AP60" s="112"/>
      <c r="AQ60" s="112"/>
    </row>
    <row r="61" spans="1:43" x14ac:dyDescent="0.25">
      <c r="A61" s="126" t="s">
        <v>215</v>
      </c>
      <c r="B61" s="126" t="s">
        <v>213</v>
      </c>
      <c r="C61" s="126" t="s">
        <v>214</v>
      </c>
      <c r="D61" s="17"/>
      <c r="E61" s="17"/>
      <c r="F61" s="17"/>
      <c r="G61" s="17"/>
      <c r="H61" s="17"/>
      <c r="I61" s="17"/>
      <c r="J61" s="17"/>
      <c r="K61" s="18"/>
      <c r="L61" s="18"/>
      <c r="W61" s="114" t="s">
        <v>8</v>
      </c>
      <c r="X61" s="35" t="str">
        <f>X6</f>
        <v xml:space="preserve">EU </v>
      </c>
      <c r="Y61" s="35" t="str">
        <f t="shared" ref="Y61:AQ61" si="6">Y6</f>
        <v>National Climate Fund</v>
      </c>
      <c r="Z61" s="35" t="str">
        <f t="shared" si="6"/>
        <v>National 2</v>
      </c>
      <c r="AA61" s="35"/>
      <c r="AB61" s="35" t="str">
        <f t="shared" si="6"/>
        <v>Bonds</v>
      </c>
      <c r="AC61" s="35" t="str">
        <f t="shared" si="6"/>
        <v>Loans</v>
      </c>
      <c r="AD61" s="35"/>
      <c r="AE61" s="35" t="str">
        <f t="shared" si="6"/>
        <v>Land value capture/ developer contributions</v>
      </c>
      <c r="AF61" s="35" t="str">
        <f t="shared" si="6"/>
        <v>Direct provision     (in-kind)</v>
      </c>
      <c r="AG61" s="35" t="str">
        <f t="shared" si="6"/>
        <v>Development standards</v>
      </c>
      <c r="AH61" s="35"/>
      <c r="AI61" s="35" t="str">
        <f t="shared" si="6"/>
        <v xml:space="preserve">Employer direct provision </v>
      </c>
      <c r="AJ61" s="35" t="str">
        <f t="shared" si="6"/>
        <v>Mobility service provider</v>
      </c>
      <c r="AK61" s="35"/>
      <c r="AL61" s="35" t="str">
        <f t="shared" si="6"/>
        <v>Congestion charges/ UVARs</v>
      </c>
      <c r="AM61" s="35" t="str">
        <f t="shared" si="6"/>
        <v>Parking charges</v>
      </c>
      <c r="AN61" s="35" t="str">
        <f t="shared" si="6"/>
        <v>Business subscriptions &amp; fares</v>
      </c>
      <c r="AO61" s="35" t="str">
        <f t="shared" si="6"/>
        <v>Personal subscriptions &amp; fares</v>
      </c>
      <c r="AP61" s="35" t="str">
        <f t="shared" si="6"/>
        <v>Advertising</v>
      </c>
      <c r="AQ61" s="35" t="str">
        <f t="shared" si="6"/>
        <v>Local taxation</v>
      </c>
    </row>
    <row r="62" spans="1:43" x14ac:dyDescent="0.25">
      <c r="A62" s="127" t="str" cm="1">
        <f t="array" ref="A62:A91">A7:A36</f>
        <v xml:space="preserve">Bus Rapid Transit (BRT) </v>
      </c>
      <c r="B62" s="128" cm="1">
        <f t="array" ref="B62:B91">K7:K36</f>
        <v>1.4918481156537491</v>
      </c>
      <c r="C62" s="128" cm="1">
        <f t="array" ref="C62:C91">T7:T36</f>
        <v>32.42299543583988</v>
      </c>
      <c r="D62" s="17"/>
      <c r="E62" s="17"/>
      <c r="F62" s="17"/>
      <c r="G62" s="17"/>
      <c r="H62" s="17"/>
      <c r="I62" s="17"/>
      <c r="J62" s="17"/>
      <c r="K62" s="123"/>
      <c r="L62" s="123"/>
      <c r="W62" s="114" t="s">
        <v>102</v>
      </c>
      <c r="X62" s="37">
        <f>X5</f>
        <v>300000</v>
      </c>
      <c r="Y62" s="37">
        <f t="shared" ref="Y62:AQ62" si="7">Y5</f>
        <v>500000</v>
      </c>
      <c r="Z62" s="37">
        <f t="shared" si="7"/>
        <v>0</v>
      </c>
      <c r="AA62" s="37"/>
      <c r="AB62" s="37">
        <f t="shared" si="7"/>
        <v>0</v>
      </c>
      <c r="AC62" s="37">
        <f t="shared" si="7"/>
        <v>0</v>
      </c>
      <c r="AD62" s="37"/>
      <c r="AE62" s="37">
        <f t="shared" si="7"/>
        <v>100000</v>
      </c>
      <c r="AF62" s="37">
        <f t="shared" si="7"/>
        <v>0</v>
      </c>
      <c r="AG62" s="37">
        <f t="shared" si="7"/>
        <v>0</v>
      </c>
      <c r="AH62" s="37"/>
      <c r="AI62" s="37">
        <f t="shared" si="7"/>
        <v>0</v>
      </c>
      <c r="AJ62" s="37">
        <f t="shared" si="7"/>
        <v>0</v>
      </c>
      <c r="AK62" s="37"/>
      <c r="AL62" s="37">
        <f t="shared" si="7"/>
        <v>0</v>
      </c>
      <c r="AM62" s="37">
        <f t="shared" si="7"/>
        <v>250000</v>
      </c>
      <c r="AN62" s="37">
        <f t="shared" si="7"/>
        <v>0</v>
      </c>
      <c r="AO62" s="37">
        <f t="shared" si="7"/>
        <v>0</v>
      </c>
      <c r="AP62" s="37">
        <f t="shared" si="7"/>
        <v>166666.66666666666</v>
      </c>
      <c r="AQ62" s="37">
        <f t="shared" si="7"/>
        <v>11000000</v>
      </c>
    </row>
    <row r="63" spans="1:43" x14ac:dyDescent="0.25">
      <c r="A63" s="127" t="str">
        <v>Bus station and stops enhancements</v>
      </c>
      <c r="B63" s="128">
        <v>0.1065605796895535</v>
      </c>
      <c r="C63" s="128">
        <v>0</v>
      </c>
      <c r="D63" s="17"/>
      <c r="E63" s="17"/>
      <c r="F63" s="17"/>
      <c r="G63" s="17"/>
      <c r="H63" s="17"/>
      <c r="I63" s="17"/>
      <c r="J63" s="17"/>
      <c r="K63" s="123"/>
      <c r="L63" s="123"/>
    </row>
    <row r="64" spans="1:43" x14ac:dyDescent="0.25">
      <c r="A64" s="127" t="str">
        <v>Highways works</v>
      </c>
      <c r="B64" s="128">
        <v>36.585799026746699</v>
      </c>
      <c r="C64" s="128">
        <v>0</v>
      </c>
      <c r="D64" s="17"/>
      <c r="E64" s="17"/>
      <c r="F64" s="17"/>
      <c r="G64" s="17"/>
      <c r="H64" s="17"/>
      <c r="I64" s="17"/>
      <c r="J64" s="17"/>
      <c r="K64" s="123"/>
      <c r="L64" s="123"/>
    </row>
    <row r="65" spans="1:12" x14ac:dyDescent="0.25">
      <c r="A65" s="127" t="str">
        <v>Inclusivity &amp; accessibility</v>
      </c>
      <c r="B65" s="128">
        <v>1.065605796895535E-2</v>
      </c>
      <c r="C65" s="128">
        <v>0</v>
      </c>
      <c r="D65" s="17"/>
      <c r="E65" s="17"/>
      <c r="F65" s="17"/>
      <c r="G65" s="17"/>
      <c r="H65" s="17"/>
      <c r="I65" s="17"/>
      <c r="J65" s="17"/>
      <c r="K65" s="123"/>
      <c r="L65" s="123"/>
    </row>
    <row r="66" spans="1:12" x14ac:dyDescent="0.25">
      <c r="A66" s="127" t="str">
        <v>Intelligent Traffic Management</v>
      </c>
      <c r="B66" s="128">
        <v>1.7760096614925582</v>
      </c>
      <c r="C66" s="128">
        <v>0</v>
      </c>
      <c r="D66" s="17"/>
      <c r="E66" s="17"/>
      <c r="F66" s="17"/>
      <c r="G66" s="17"/>
      <c r="H66" s="17"/>
      <c r="I66" s="17"/>
      <c r="J66" s="17"/>
      <c r="K66" s="123"/>
      <c r="L66" s="123"/>
    </row>
    <row r="67" spans="1:12" x14ac:dyDescent="0.25">
      <c r="A67" s="127" t="str">
        <v>Walking and cycling networks</v>
      </c>
      <c r="B67" s="128">
        <v>5.8963520761552939</v>
      </c>
      <c r="C67" s="128">
        <v>11.46028178077067</v>
      </c>
      <c r="D67" s="17"/>
      <c r="E67" s="17"/>
      <c r="F67" s="17"/>
      <c r="G67" s="17"/>
      <c r="H67" s="17"/>
      <c r="I67" s="17"/>
      <c r="J67" s="17"/>
      <c r="K67" s="123"/>
      <c r="L67" s="123"/>
    </row>
    <row r="68" spans="1:12" x14ac:dyDescent="0.25">
      <c r="A68" s="127" t="str">
        <v>SUMP Implementation Planning</v>
      </c>
      <c r="B68" s="128">
        <v>0.1065605796895535</v>
      </c>
      <c r="C68" s="128">
        <v>0</v>
      </c>
      <c r="D68" s="17"/>
      <c r="E68" s="17"/>
      <c r="F68" s="17"/>
      <c r="G68" s="17"/>
      <c r="H68" s="17"/>
      <c r="I68" s="17"/>
      <c r="J68" s="17"/>
      <c r="K68" s="123"/>
      <c r="L68" s="123"/>
    </row>
    <row r="69" spans="1:12" x14ac:dyDescent="0.25">
      <c r="A69" s="127" t="str">
        <v>Public Transport operational subsidies</v>
      </c>
      <c r="B69" s="128">
        <v>37.651404823642238</v>
      </c>
      <c r="C69" s="128">
        <v>53.622646165357274</v>
      </c>
      <c r="D69" s="17"/>
      <c r="E69" s="17"/>
      <c r="F69" s="17"/>
      <c r="G69" s="17"/>
      <c r="H69" s="17"/>
      <c r="I69" s="17"/>
      <c r="J69" s="17"/>
      <c r="K69" s="123"/>
      <c r="L69" s="123"/>
    </row>
    <row r="70" spans="1:12" x14ac:dyDescent="0.25">
      <c r="A70" s="127" t="str">
        <v>Zero Carbon Bus Fleet</v>
      </c>
      <c r="B70" s="128">
        <v>14.91848115653749</v>
      </c>
      <c r="C70" s="128">
        <v>0</v>
      </c>
      <c r="D70" s="17"/>
      <c r="E70" s="17"/>
      <c r="F70" s="17"/>
      <c r="G70" s="17"/>
      <c r="H70" s="17"/>
      <c r="I70" s="17"/>
      <c r="J70" s="17"/>
      <c r="K70" s="123"/>
      <c r="L70" s="123"/>
    </row>
    <row r="71" spans="1:12" x14ac:dyDescent="0.25">
      <c r="A71" s="127" t="str">
        <v>Living Streets</v>
      </c>
      <c r="B71" s="128">
        <v>1.4563279224238976</v>
      </c>
      <c r="C71" s="128">
        <v>0</v>
      </c>
      <c r="D71" s="17"/>
      <c r="E71" s="17"/>
      <c r="F71" s="17"/>
      <c r="G71" s="17"/>
      <c r="H71" s="17"/>
      <c r="I71" s="17"/>
      <c r="J71" s="17"/>
      <c r="K71" s="123"/>
      <c r="L71" s="123"/>
    </row>
    <row r="72" spans="1:12" x14ac:dyDescent="0.25">
      <c r="A72" s="127" t="str">
        <v>Active mobility to BRT</v>
      </c>
      <c r="B72" s="128">
        <v>0</v>
      </c>
      <c r="C72" s="128">
        <v>2.4940766180321736</v>
      </c>
      <c r="D72" s="17"/>
      <c r="E72" s="17"/>
      <c r="F72" s="17"/>
      <c r="G72" s="17"/>
      <c r="H72" s="17"/>
      <c r="I72" s="17"/>
      <c r="J72" s="17"/>
      <c r="K72" s="123"/>
      <c r="L72" s="123"/>
    </row>
    <row r="73" spans="1:12" x14ac:dyDescent="0.25">
      <c r="A73" s="127" t="str">
        <v>Sub-category 12</v>
      </c>
      <c r="B73" s="128">
        <v>0</v>
      </c>
      <c r="C73" s="128">
        <v>0</v>
      </c>
      <c r="D73"/>
    </row>
    <row r="74" spans="1:12" x14ac:dyDescent="0.25">
      <c r="A74" s="127" t="str">
        <v>Sub-category 13</v>
      </c>
      <c r="B74" s="128">
        <v>0</v>
      </c>
      <c r="C74" s="128">
        <v>0</v>
      </c>
      <c r="D74"/>
    </row>
    <row r="75" spans="1:12" x14ac:dyDescent="0.25">
      <c r="A75" s="127" t="str">
        <v>Sub-category 14</v>
      </c>
      <c r="B75" s="128">
        <v>0</v>
      </c>
      <c r="C75" s="128">
        <v>0</v>
      </c>
      <c r="D75"/>
    </row>
    <row r="76" spans="1:12" x14ac:dyDescent="0.25">
      <c r="A76" s="127" t="str">
        <v>Sub-category 15</v>
      </c>
      <c r="B76" s="128">
        <v>0</v>
      </c>
      <c r="C76" s="128">
        <v>0</v>
      </c>
      <c r="D76"/>
    </row>
    <row r="77" spans="1:12" x14ac:dyDescent="0.25">
      <c r="A77" s="127" t="str">
        <v>Sub-category 16</v>
      </c>
      <c r="B77" s="128">
        <v>0</v>
      </c>
      <c r="C77" s="128">
        <v>0</v>
      </c>
      <c r="D77"/>
    </row>
    <row r="78" spans="1:12" x14ac:dyDescent="0.25">
      <c r="A78" s="127" t="str">
        <v>Sub-category 17</v>
      </c>
      <c r="B78" s="128">
        <v>0</v>
      </c>
      <c r="C78" s="128">
        <v>0</v>
      </c>
      <c r="D78"/>
    </row>
    <row r="79" spans="1:12" x14ac:dyDescent="0.25">
      <c r="A79" s="127" t="str">
        <v>Sub-category 18</v>
      </c>
      <c r="B79" s="128">
        <v>0</v>
      </c>
      <c r="C79" s="128">
        <v>0</v>
      </c>
      <c r="D79"/>
    </row>
    <row r="80" spans="1:12" x14ac:dyDescent="0.25">
      <c r="A80" s="127" t="str">
        <v>Sub-category 19</v>
      </c>
      <c r="B80" s="128">
        <v>0</v>
      </c>
      <c r="C80" s="128">
        <v>0</v>
      </c>
      <c r="D80"/>
    </row>
    <row r="81" spans="1:4" x14ac:dyDescent="0.25">
      <c r="A81" s="127" t="str">
        <v>Sub-category 20</v>
      </c>
      <c r="B81" s="128">
        <v>0</v>
      </c>
      <c r="C81" s="128">
        <v>0</v>
      </c>
      <c r="D81"/>
    </row>
    <row r="82" spans="1:4" x14ac:dyDescent="0.25">
      <c r="A82" s="127" t="str">
        <v>Sub-category 21</v>
      </c>
      <c r="B82" s="128">
        <v>0</v>
      </c>
      <c r="C82" s="128">
        <v>0</v>
      </c>
      <c r="D82"/>
    </row>
    <row r="83" spans="1:4" x14ac:dyDescent="0.25">
      <c r="A83" s="127" t="str">
        <v>Sub-category 22</v>
      </c>
      <c r="B83" s="128">
        <v>0</v>
      </c>
      <c r="C83" s="128">
        <v>0</v>
      </c>
      <c r="D83"/>
    </row>
    <row r="84" spans="1:4" x14ac:dyDescent="0.25">
      <c r="A84" s="127" t="str">
        <v>Sub-category 23</v>
      </c>
      <c r="B84" s="128">
        <v>0</v>
      </c>
      <c r="C84" s="128">
        <v>0</v>
      </c>
      <c r="D84"/>
    </row>
    <row r="85" spans="1:4" x14ac:dyDescent="0.25">
      <c r="A85" s="127" t="str">
        <v>Sub-category 24</v>
      </c>
      <c r="B85" s="128">
        <v>0</v>
      </c>
      <c r="C85" s="128">
        <v>0</v>
      </c>
      <c r="D85"/>
    </row>
    <row r="86" spans="1:4" x14ac:dyDescent="0.25">
      <c r="A86" s="127" t="str">
        <v>Sub-category 25</v>
      </c>
      <c r="B86" s="128">
        <v>0</v>
      </c>
      <c r="C86" s="128">
        <v>0</v>
      </c>
      <c r="D86"/>
    </row>
    <row r="87" spans="1:4" x14ac:dyDescent="0.25">
      <c r="A87" s="127" t="str">
        <v>Sub-category 26</v>
      </c>
      <c r="B87" s="128">
        <v>0</v>
      </c>
      <c r="C87" s="128">
        <v>0</v>
      </c>
      <c r="D87"/>
    </row>
    <row r="88" spans="1:4" x14ac:dyDescent="0.25">
      <c r="A88" s="127" t="str">
        <v>Sub-category 27</v>
      </c>
      <c r="B88" s="128">
        <v>0</v>
      </c>
      <c r="C88" s="128">
        <v>0</v>
      </c>
      <c r="D88"/>
    </row>
    <row r="89" spans="1:4" x14ac:dyDescent="0.25">
      <c r="A89" s="127" t="str">
        <v>Sub-category 28</v>
      </c>
      <c r="B89" s="128">
        <v>0</v>
      </c>
      <c r="C89" s="128">
        <v>0</v>
      </c>
      <c r="D89"/>
    </row>
    <row r="90" spans="1:4" x14ac:dyDescent="0.25">
      <c r="A90" s="127" t="str">
        <v>Sub-category 29</v>
      </c>
      <c r="B90" s="128">
        <v>0</v>
      </c>
      <c r="C90" s="128">
        <v>0</v>
      </c>
      <c r="D90"/>
    </row>
    <row r="91" spans="1:4" x14ac:dyDescent="0.25">
      <c r="A91" s="127" t="str">
        <v>Sub-category 30</v>
      </c>
      <c r="B91" s="128">
        <v>0</v>
      </c>
      <c r="C91" s="128">
        <v>0</v>
      </c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spans="1:4" x14ac:dyDescent="0.25">
      <c r="A97"/>
      <c r="B97"/>
      <c r="C97"/>
      <c r="D97"/>
    </row>
    <row r="98" spans="1:4" x14ac:dyDescent="0.25">
      <c r="A98"/>
      <c r="B98"/>
      <c r="C98"/>
      <c r="D98"/>
    </row>
    <row r="99" spans="1:4" x14ac:dyDescent="0.25">
      <c r="A99"/>
      <c r="B99"/>
      <c r="C99"/>
      <c r="D99"/>
    </row>
    <row r="100" spans="1:4" x14ac:dyDescent="0.25">
      <c r="A100"/>
      <c r="B100"/>
      <c r="C100"/>
      <c r="D100"/>
    </row>
    <row r="101" spans="1:4" x14ac:dyDescent="0.25">
      <c r="A101"/>
      <c r="B101"/>
      <c r="C101"/>
      <c r="D101"/>
    </row>
    <row r="102" spans="1:4" x14ac:dyDescent="0.25">
      <c r="A102"/>
      <c r="B102"/>
      <c r="C102"/>
      <c r="D102"/>
    </row>
    <row r="103" spans="1:4" x14ac:dyDescent="0.25">
      <c r="A103"/>
      <c r="B103"/>
      <c r="C103"/>
      <c r="D103"/>
    </row>
    <row r="104" spans="1:4" x14ac:dyDescent="0.25">
      <c r="A104"/>
      <c r="B104"/>
      <c r="C104"/>
      <c r="D104"/>
    </row>
    <row r="105" spans="1:4" x14ac:dyDescent="0.25">
      <c r="A105"/>
      <c r="B105"/>
      <c r="C105"/>
      <c r="D105"/>
    </row>
    <row r="106" spans="1:4" x14ac:dyDescent="0.25">
      <c r="A106"/>
      <c r="B106"/>
      <c r="C106"/>
      <c r="D106"/>
    </row>
    <row r="107" spans="1:4" x14ac:dyDescent="0.25">
      <c r="A107"/>
      <c r="B107"/>
      <c r="C107"/>
      <c r="D107"/>
    </row>
    <row r="108" spans="1:4" x14ac:dyDescent="0.25">
      <c r="A108"/>
      <c r="B108"/>
      <c r="C108"/>
      <c r="D108"/>
    </row>
    <row r="109" spans="1:4" x14ac:dyDescent="0.25">
      <c r="A109"/>
      <c r="B109"/>
      <c r="C109"/>
      <c r="D109"/>
    </row>
    <row r="110" spans="1:4" x14ac:dyDescent="0.25">
      <c r="A110"/>
      <c r="B110"/>
      <c r="C110"/>
      <c r="D110"/>
    </row>
    <row r="111" spans="1:4" x14ac:dyDescent="0.25">
      <c r="A111"/>
      <c r="B111"/>
      <c r="C111"/>
      <c r="D111"/>
    </row>
    <row r="112" spans="1:4" x14ac:dyDescent="0.25">
      <c r="A112"/>
      <c r="B112"/>
      <c r="C112"/>
      <c r="D112"/>
    </row>
    <row r="113" spans="1:4" x14ac:dyDescent="0.25">
      <c r="A113"/>
      <c r="B113"/>
      <c r="C113"/>
      <c r="D113"/>
    </row>
    <row r="114" spans="1:4" x14ac:dyDescent="0.25">
      <c r="A114"/>
      <c r="B114"/>
      <c r="C114"/>
      <c r="D114"/>
    </row>
    <row r="115" spans="1:4" x14ac:dyDescent="0.25">
      <c r="A115"/>
      <c r="B115"/>
      <c r="C115"/>
      <c r="D115"/>
    </row>
    <row r="116" spans="1:4" x14ac:dyDescent="0.25">
      <c r="A116"/>
      <c r="B116"/>
      <c r="C116"/>
      <c r="D116"/>
    </row>
    <row r="117" spans="1:4" x14ac:dyDescent="0.25">
      <c r="A117"/>
      <c r="B117"/>
      <c r="C117"/>
      <c r="D117"/>
    </row>
    <row r="118" spans="1:4" x14ac:dyDescent="0.25">
      <c r="A118"/>
      <c r="B118"/>
      <c r="C118"/>
      <c r="D118"/>
    </row>
    <row r="119" spans="1:4" x14ac:dyDescent="0.25">
      <c r="A119"/>
      <c r="B119"/>
      <c r="C119"/>
      <c r="D119"/>
    </row>
    <row r="120" spans="1:4" x14ac:dyDescent="0.25">
      <c r="A120"/>
      <c r="B120"/>
      <c r="C120"/>
      <c r="D120"/>
    </row>
    <row r="121" spans="1:4" x14ac:dyDescent="0.25">
      <c r="A121"/>
      <c r="B121"/>
      <c r="C121"/>
      <c r="D121"/>
    </row>
    <row r="122" spans="1:4" x14ac:dyDescent="0.25">
      <c r="A122"/>
      <c r="B122"/>
      <c r="C122"/>
      <c r="D122"/>
    </row>
    <row r="123" spans="1:4" x14ac:dyDescent="0.25">
      <c r="A123"/>
      <c r="B123"/>
      <c r="C123"/>
      <c r="D123"/>
    </row>
    <row r="124" spans="1:4" x14ac:dyDescent="0.25">
      <c r="A124"/>
      <c r="B124"/>
      <c r="C124"/>
      <c r="D124"/>
    </row>
    <row r="125" spans="1:4" x14ac:dyDescent="0.25">
      <c r="A125"/>
      <c r="B125"/>
      <c r="C125"/>
      <c r="D125"/>
    </row>
    <row r="126" spans="1:4" x14ac:dyDescent="0.25">
      <c r="A126"/>
      <c r="B126"/>
      <c r="C126"/>
      <c r="D126"/>
    </row>
    <row r="127" spans="1:4" x14ac:dyDescent="0.25">
      <c r="A127"/>
      <c r="B127"/>
      <c r="C127"/>
      <c r="D127"/>
    </row>
    <row r="128" spans="1:4" x14ac:dyDescent="0.25">
      <c r="A128"/>
      <c r="B128"/>
      <c r="C128"/>
      <c r="D128"/>
    </row>
    <row r="129" spans="1:4" x14ac:dyDescent="0.25">
      <c r="A129"/>
      <c r="B129"/>
      <c r="C129"/>
      <c r="D129"/>
    </row>
    <row r="130" spans="1:4" x14ac:dyDescent="0.25">
      <c r="A130"/>
      <c r="B130"/>
      <c r="C130"/>
      <c r="D130"/>
    </row>
    <row r="131" spans="1:4" x14ac:dyDescent="0.25">
      <c r="A131"/>
      <c r="B131"/>
      <c r="C131"/>
      <c r="D131"/>
    </row>
    <row r="132" spans="1:4" x14ac:dyDescent="0.25">
      <c r="A132"/>
      <c r="B132"/>
      <c r="C132"/>
      <c r="D132"/>
    </row>
    <row r="133" spans="1:4" x14ac:dyDescent="0.25">
      <c r="A133"/>
      <c r="B133"/>
      <c r="C133"/>
      <c r="D133"/>
    </row>
    <row r="134" spans="1:4" x14ac:dyDescent="0.25">
      <c r="A134"/>
      <c r="B134"/>
      <c r="C134"/>
      <c r="D134"/>
    </row>
    <row r="135" spans="1:4" x14ac:dyDescent="0.25">
      <c r="A135"/>
      <c r="B135"/>
      <c r="C135"/>
      <c r="D135"/>
    </row>
    <row r="136" spans="1:4" x14ac:dyDescent="0.25">
      <c r="A136"/>
      <c r="B136"/>
      <c r="C136"/>
      <c r="D136"/>
    </row>
    <row r="137" spans="1:4" x14ac:dyDescent="0.25">
      <c r="A137"/>
      <c r="B137"/>
      <c r="C137"/>
      <c r="D137"/>
    </row>
    <row r="138" spans="1:4" x14ac:dyDescent="0.25">
      <c r="A138"/>
      <c r="B138"/>
      <c r="C138"/>
      <c r="D138"/>
    </row>
    <row r="139" spans="1:4" x14ac:dyDescent="0.25">
      <c r="A139"/>
      <c r="B139"/>
      <c r="C139"/>
      <c r="D139"/>
    </row>
    <row r="140" spans="1:4" x14ac:dyDescent="0.25">
      <c r="A140"/>
      <c r="B140"/>
      <c r="C140"/>
      <c r="D140"/>
    </row>
    <row r="141" spans="1:4" x14ac:dyDescent="0.25">
      <c r="A141"/>
      <c r="B141"/>
      <c r="C141"/>
      <c r="D141"/>
    </row>
    <row r="142" spans="1:4" x14ac:dyDescent="0.25">
      <c r="A142"/>
      <c r="B142"/>
      <c r="C142"/>
      <c r="D142"/>
    </row>
    <row r="143" spans="1:4" x14ac:dyDescent="0.25">
      <c r="A143"/>
      <c r="B143"/>
      <c r="C143"/>
      <c r="D143"/>
    </row>
    <row r="144" spans="1:4" x14ac:dyDescent="0.25">
      <c r="A144"/>
      <c r="B144"/>
      <c r="C144"/>
      <c r="D144"/>
    </row>
    <row r="145" spans="1:4" x14ac:dyDescent="0.25">
      <c r="A145"/>
      <c r="B145"/>
      <c r="C145"/>
      <c r="D145"/>
    </row>
    <row r="146" spans="1:4" x14ac:dyDescent="0.25">
      <c r="A146"/>
      <c r="B146"/>
      <c r="C146"/>
      <c r="D146"/>
    </row>
    <row r="147" spans="1:4" x14ac:dyDescent="0.25">
      <c r="A147"/>
      <c r="B147"/>
      <c r="C147"/>
      <c r="D147"/>
    </row>
    <row r="148" spans="1:4" x14ac:dyDescent="0.25">
      <c r="A148"/>
      <c r="B148"/>
      <c r="C148"/>
      <c r="D148"/>
    </row>
    <row r="149" spans="1:4" x14ac:dyDescent="0.25">
      <c r="A149"/>
      <c r="B149"/>
      <c r="C149"/>
      <c r="D149"/>
    </row>
    <row r="150" spans="1:4" x14ac:dyDescent="0.25">
      <c r="A150"/>
      <c r="B150"/>
      <c r="C150"/>
      <c r="D150"/>
    </row>
    <row r="151" spans="1:4" x14ac:dyDescent="0.25">
      <c r="A151"/>
      <c r="B151"/>
      <c r="C151"/>
      <c r="D151"/>
    </row>
    <row r="152" spans="1:4" x14ac:dyDescent="0.25">
      <c r="A152"/>
      <c r="B152"/>
      <c r="C152"/>
      <c r="D152"/>
    </row>
    <row r="153" spans="1:4" x14ac:dyDescent="0.25">
      <c r="A153"/>
      <c r="B153"/>
      <c r="C153"/>
      <c r="D153"/>
    </row>
    <row r="154" spans="1:4" x14ac:dyDescent="0.25">
      <c r="A154"/>
      <c r="B154"/>
      <c r="C154"/>
      <c r="D154"/>
    </row>
    <row r="155" spans="1:4" x14ac:dyDescent="0.25">
      <c r="A155"/>
      <c r="B155"/>
      <c r="C155"/>
      <c r="D155"/>
    </row>
    <row r="156" spans="1:4" x14ac:dyDescent="0.25">
      <c r="A156"/>
      <c r="B156"/>
      <c r="C156"/>
      <c r="D156"/>
    </row>
    <row r="157" spans="1:4" x14ac:dyDescent="0.25">
      <c r="A157"/>
      <c r="B157"/>
      <c r="C157"/>
      <c r="D157"/>
    </row>
    <row r="158" spans="1:4" x14ac:dyDescent="0.25">
      <c r="A158"/>
      <c r="B158"/>
      <c r="C158"/>
      <c r="D158"/>
    </row>
    <row r="159" spans="1:4" x14ac:dyDescent="0.25">
      <c r="A159"/>
      <c r="B159"/>
      <c r="C159"/>
      <c r="D159"/>
    </row>
    <row r="160" spans="1:4" x14ac:dyDescent="0.25">
      <c r="A160"/>
      <c r="B160"/>
      <c r="C160"/>
      <c r="D160"/>
    </row>
    <row r="161" spans="1:4" x14ac:dyDescent="0.25">
      <c r="A161"/>
      <c r="B161"/>
      <c r="C161"/>
      <c r="D161"/>
    </row>
    <row r="162" spans="1:4" x14ac:dyDescent="0.25">
      <c r="A162"/>
      <c r="B162"/>
      <c r="C162"/>
      <c r="D162"/>
    </row>
    <row r="163" spans="1:4" x14ac:dyDescent="0.25">
      <c r="A163"/>
      <c r="B163"/>
      <c r="C163"/>
      <c r="D163"/>
    </row>
    <row r="164" spans="1:4" x14ac:dyDescent="0.25">
      <c r="A164"/>
      <c r="B164"/>
      <c r="C164"/>
      <c r="D164"/>
    </row>
    <row r="165" spans="1:4" x14ac:dyDescent="0.25">
      <c r="A165"/>
      <c r="B165"/>
      <c r="C165"/>
      <c r="D165"/>
    </row>
    <row r="166" spans="1:4" x14ac:dyDescent="0.25">
      <c r="A166"/>
      <c r="B166"/>
      <c r="C166"/>
      <c r="D166"/>
    </row>
    <row r="167" spans="1:4" x14ac:dyDescent="0.25">
      <c r="A167"/>
      <c r="B167"/>
      <c r="C167"/>
      <c r="D167"/>
    </row>
    <row r="168" spans="1:4" x14ac:dyDescent="0.25">
      <c r="A168"/>
      <c r="B168"/>
      <c r="C168"/>
      <c r="D168"/>
    </row>
    <row r="169" spans="1:4" x14ac:dyDescent="0.25">
      <c r="A169"/>
      <c r="B169"/>
      <c r="C169"/>
      <c r="D169"/>
    </row>
    <row r="170" spans="1:4" x14ac:dyDescent="0.25">
      <c r="A170"/>
      <c r="B170"/>
      <c r="C170"/>
      <c r="D170"/>
    </row>
    <row r="171" spans="1:4" x14ac:dyDescent="0.25">
      <c r="A171"/>
      <c r="B171"/>
      <c r="C171"/>
      <c r="D171"/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</sheetData>
  <conditionalFormatting sqref="R7:R36">
    <cfRule type="cellIs" dxfId="55" priority="5" operator="lessThan">
      <formula>0</formula>
    </cfRule>
  </conditionalFormatting>
  <conditionalFormatting pivot="1" sqref="P7:P17">
    <cfRule type="cellIs" dxfId="54" priority="4" operator="lessThan">
      <formula>0</formula>
    </cfRule>
  </conditionalFormatting>
  <conditionalFormatting sqref="V7:V36">
    <cfRule type="cellIs" dxfId="53" priority="1" operator="lessThan">
      <formula>-1</formula>
    </cfRule>
    <cfRule type="cellIs" dxfId="52" priority="2" operator="lessThan">
      <formula>0</formula>
    </cfRule>
    <cfRule type="cellIs" dxfId="51" priority="3" operator="lessThan">
      <formula>0</formula>
    </cfRule>
  </conditionalFormatting>
  <pageMargins left="0.7" right="0.7" top="0.75" bottom="0.75" header="0.3" footer="0.3"/>
  <pageSetup paperSize="9" orientation="portrait" horizontalDpi="4294967293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E8F9-B473-432C-BB2E-8015DD52DC82}">
  <dimension ref="A1:BW50"/>
  <sheetViews>
    <sheetView zoomScale="85" zoomScaleNormal="85" workbookViewId="0">
      <pane xSplit="5" ySplit="4" topLeftCell="F5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15.7109375" customWidth="1"/>
    <col min="2" max="4" width="20.7109375" customWidth="1"/>
    <col min="5" max="5" width="25.7109375" customWidth="1"/>
    <col min="6" max="7" width="15.7109375" customWidth="1"/>
    <col min="8" max="8" width="17.85546875" hidden="1" customWidth="1"/>
    <col min="9" max="9" width="20.140625" customWidth="1"/>
    <col min="10" max="10" width="13.7109375" customWidth="1"/>
    <col min="11" max="11" width="17.28515625" bestFit="1" customWidth="1"/>
    <col min="12" max="12" width="16" bestFit="1" customWidth="1"/>
    <col min="13" max="15" width="17.7109375" customWidth="1"/>
    <col min="16" max="16" width="13.28515625" customWidth="1"/>
    <col min="17" max="17" width="13.28515625" hidden="1" customWidth="1"/>
    <col min="18" max="19" width="13.28515625" customWidth="1"/>
    <col min="20" max="20" width="13.28515625" hidden="1" customWidth="1"/>
    <col min="21" max="22" width="13.28515625" customWidth="1"/>
    <col min="23" max="23" width="13.28515625" hidden="1" customWidth="1"/>
    <col min="24" max="25" width="13.28515625" customWidth="1"/>
    <col min="26" max="26" width="13.28515625" hidden="1" customWidth="1"/>
    <col min="27" max="28" width="13.28515625" customWidth="1"/>
    <col min="29" max="29" width="13.28515625" hidden="1" customWidth="1"/>
    <col min="30" max="31" width="13.28515625" customWidth="1"/>
    <col min="32" max="32" width="13.28515625" hidden="1" customWidth="1"/>
    <col min="33" max="34" width="13.28515625" customWidth="1"/>
    <col min="35" max="35" width="13.28515625" hidden="1" customWidth="1"/>
    <col min="36" max="37" width="13.28515625" customWidth="1"/>
    <col min="38" max="38" width="13.28515625" hidden="1" customWidth="1"/>
    <col min="39" max="40" width="13.28515625" customWidth="1"/>
    <col min="41" max="41" width="13.28515625" hidden="1" customWidth="1"/>
    <col min="42" max="43" width="13.28515625" customWidth="1"/>
    <col min="44" max="44" width="13.28515625" hidden="1" customWidth="1"/>
    <col min="45" max="46" width="13.28515625" customWidth="1"/>
    <col min="47" max="47" width="13.28515625" hidden="1" customWidth="1"/>
    <col min="48" max="75" width="13.28515625" customWidth="1"/>
  </cols>
  <sheetData>
    <row r="1" spans="1:75" ht="18.75" x14ac:dyDescent="0.3">
      <c r="A1" s="3" t="s">
        <v>217</v>
      </c>
    </row>
    <row r="2" spans="1:75" ht="21" customHeight="1" x14ac:dyDescent="0.35">
      <c r="A2" s="19" t="s">
        <v>96</v>
      </c>
    </row>
    <row r="3" spans="1:75" ht="37.5" x14ac:dyDescent="0.25">
      <c r="C3" s="20" t="s">
        <v>89</v>
      </c>
      <c r="D3" s="20" t="s">
        <v>264</v>
      </c>
      <c r="E3" s="20" t="s">
        <v>261</v>
      </c>
      <c r="F3" s="20" t="s">
        <v>262</v>
      </c>
      <c r="G3" s="20" t="s">
        <v>263</v>
      </c>
      <c r="H3" s="20" t="s">
        <v>97</v>
      </c>
      <c r="I3" s="20"/>
      <c r="J3" s="143" t="str">
        <f>'FFTT Cover Sheet'!D10</f>
        <v>2004 -2024</v>
      </c>
      <c r="K3" s="55"/>
      <c r="L3" s="42"/>
      <c r="M3" s="142" t="s">
        <v>258</v>
      </c>
      <c r="N3" s="142"/>
      <c r="O3" s="142" t="str">
        <f>'FFTT Cover Sheet'!D14</f>
        <v>2025 - 2030</v>
      </c>
      <c r="P3" s="144">
        <v>2014</v>
      </c>
      <c r="Q3" s="144"/>
      <c r="R3" s="145"/>
      <c r="S3" s="144">
        <v>2015</v>
      </c>
      <c r="T3" s="144"/>
      <c r="U3" s="145"/>
      <c r="V3" s="144">
        <v>2016</v>
      </c>
      <c r="W3" s="144"/>
      <c r="X3" s="145"/>
      <c r="Y3" s="144">
        <v>2017</v>
      </c>
      <c r="Z3" s="144"/>
      <c r="AA3" s="145"/>
      <c r="AB3" s="144">
        <v>2018</v>
      </c>
      <c r="AC3" s="144"/>
      <c r="AD3" s="145"/>
      <c r="AE3" s="144">
        <v>2019</v>
      </c>
      <c r="AF3" s="144"/>
      <c r="AG3" s="144"/>
      <c r="AH3" s="144">
        <v>2020</v>
      </c>
      <c r="AI3" s="144"/>
      <c r="AJ3" s="145"/>
      <c r="AK3" s="144">
        <v>2021</v>
      </c>
      <c r="AL3" s="144"/>
      <c r="AM3" s="144"/>
      <c r="AN3" s="144">
        <v>2022</v>
      </c>
      <c r="AO3" s="144"/>
      <c r="AP3" s="144"/>
      <c r="AQ3" s="144">
        <v>2023</v>
      </c>
      <c r="AR3" s="144"/>
      <c r="AS3" s="144"/>
      <c r="AT3" s="144">
        <v>2024</v>
      </c>
      <c r="AU3" s="145"/>
      <c r="AV3" s="145"/>
      <c r="AW3" s="147">
        <v>2025</v>
      </c>
      <c r="AX3" s="147"/>
      <c r="AY3" s="147"/>
      <c r="AZ3" s="147">
        <v>2026</v>
      </c>
      <c r="BA3" s="147"/>
      <c r="BB3" s="147"/>
      <c r="BC3" s="147">
        <v>2027</v>
      </c>
      <c r="BD3" s="147"/>
      <c r="BE3" s="147"/>
      <c r="BF3" s="147">
        <v>2028</v>
      </c>
      <c r="BG3" s="147"/>
      <c r="BH3" s="147"/>
      <c r="BI3" s="147">
        <v>2029</v>
      </c>
      <c r="BJ3" s="147"/>
      <c r="BK3" s="147"/>
      <c r="BL3" s="147">
        <v>2030</v>
      </c>
      <c r="BM3" s="146"/>
      <c r="BN3" s="146"/>
      <c r="BO3" s="147">
        <v>2031</v>
      </c>
      <c r="BP3" s="146"/>
      <c r="BQ3" s="146"/>
      <c r="BR3" s="147">
        <v>2032</v>
      </c>
      <c r="BS3" s="146"/>
      <c r="BT3" s="146"/>
      <c r="BU3" s="147">
        <v>2033</v>
      </c>
      <c r="BV3" s="146"/>
      <c r="BW3" s="146"/>
    </row>
    <row r="4" spans="1:75" x14ac:dyDescent="0.25">
      <c r="A4" s="25" t="s">
        <v>0</v>
      </c>
      <c r="B4" s="25" t="s">
        <v>7</v>
      </c>
      <c r="C4" s="25" t="s">
        <v>88</v>
      </c>
      <c r="D4" s="25" t="s">
        <v>6</v>
      </c>
      <c r="E4" s="25" t="s">
        <v>150</v>
      </c>
      <c r="F4" s="25" t="s">
        <v>18</v>
      </c>
      <c r="G4" s="25" t="s">
        <v>259</v>
      </c>
      <c r="H4" s="25" t="s">
        <v>98</v>
      </c>
      <c r="I4" s="25" t="s">
        <v>1</v>
      </c>
      <c r="J4" s="25" t="s">
        <v>260</v>
      </c>
      <c r="K4" s="56" t="s">
        <v>8</v>
      </c>
      <c r="L4" s="41" t="s">
        <v>99</v>
      </c>
      <c r="M4" s="25" t="s">
        <v>103</v>
      </c>
      <c r="N4" s="25" t="s">
        <v>102</v>
      </c>
      <c r="O4" s="25" t="s">
        <v>20</v>
      </c>
      <c r="P4" s="26" t="s">
        <v>21</v>
      </c>
      <c r="Q4" s="26" t="s">
        <v>266</v>
      </c>
      <c r="R4" s="26" t="s">
        <v>22</v>
      </c>
      <c r="S4" s="26" t="s">
        <v>23</v>
      </c>
      <c r="T4" s="26" t="s">
        <v>274</v>
      </c>
      <c r="U4" s="26" t="s">
        <v>25</v>
      </c>
      <c r="V4" s="26" t="s">
        <v>24</v>
      </c>
      <c r="W4" s="26" t="s">
        <v>273</v>
      </c>
      <c r="X4" s="26" t="s">
        <v>26</v>
      </c>
      <c r="Y4" s="26" t="s">
        <v>27</v>
      </c>
      <c r="Z4" s="26" t="s">
        <v>272</v>
      </c>
      <c r="AA4" s="26" t="s">
        <v>28</v>
      </c>
      <c r="AB4" s="26" t="s">
        <v>29</v>
      </c>
      <c r="AC4" s="26" t="s">
        <v>271</v>
      </c>
      <c r="AD4" s="26" t="s">
        <v>30</v>
      </c>
      <c r="AE4" s="26" t="s">
        <v>31</v>
      </c>
      <c r="AF4" s="26" t="s">
        <v>270</v>
      </c>
      <c r="AG4" s="26" t="s">
        <v>32</v>
      </c>
      <c r="AH4" s="26" t="s">
        <v>33</v>
      </c>
      <c r="AI4" s="26" t="s">
        <v>269</v>
      </c>
      <c r="AJ4" s="26" t="s">
        <v>34</v>
      </c>
      <c r="AK4" s="26" t="s">
        <v>35</v>
      </c>
      <c r="AL4" s="26" t="s">
        <v>268</v>
      </c>
      <c r="AM4" s="26" t="s">
        <v>36</v>
      </c>
      <c r="AN4" s="26" t="s">
        <v>37</v>
      </c>
      <c r="AO4" s="26" t="s">
        <v>267</v>
      </c>
      <c r="AP4" s="26" t="s">
        <v>38</v>
      </c>
      <c r="AQ4" s="26" t="s">
        <v>39</v>
      </c>
      <c r="AR4" s="26" t="s">
        <v>40</v>
      </c>
      <c r="AS4" s="26" t="s">
        <v>41</v>
      </c>
      <c r="AT4" s="26" t="s">
        <v>42</v>
      </c>
      <c r="AU4" s="26" t="s">
        <v>43</v>
      </c>
      <c r="AV4" s="26" t="s">
        <v>44</v>
      </c>
      <c r="AW4" s="26" t="s">
        <v>45</v>
      </c>
      <c r="AX4" s="26" t="s">
        <v>46</v>
      </c>
      <c r="AY4" s="26" t="s">
        <v>47</v>
      </c>
      <c r="AZ4" s="26" t="s">
        <v>48</v>
      </c>
      <c r="BA4" s="26" t="s">
        <v>49</v>
      </c>
      <c r="BB4" s="26" t="s">
        <v>50</v>
      </c>
      <c r="BC4" s="26" t="s">
        <v>51</v>
      </c>
      <c r="BD4" s="26" t="s">
        <v>52</v>
      </c>
      <c r="BE4" s="26" t="s">
        <v>53</v>
      </c>
      <c r="BF4" s="26" t="s">
        <v>54</v>
      </c>
      <c r="BG4" s="26" t="s">
        <v>55</v>
      </c>
      <c r="BH4" s="26" t="s">
        <v>56</v>
      </c>
      <c r="BI4" s="26" t="s">
        <v>57</v>
      </c>
      <c r="BJ4" s="26" t="s">
        <v>58</v>
      </c>
      <c r="BK4" s="26" t="s">
        <v>59</v>
      </c>
      <c r="BL4" s="26" t="s">
        <v>60</v>
      </c>
      <c r="BM4" s="26" t="s">
        <v>61</v>
      </c>
      <c r="BN4" s="26" t="s">
        <v>62</v>
      </c>
      <c r="BO4" s="26" t="s">
        <v>275</v>
      </c>
      <c r="BP4" s="26" t="s">
        <v>276</v>
      </c>
      <c r="BQ4" s="26" t="s">
        <v>277</v>
      </c>
      <c r="BR4" s="26" t="s">
        <v>278</v>
      </c>
      <c r="BS4" s="26" t="s">
        <v>279</v>
      </c>
      <c r="BT4" s="26" t="s">
        <v>280</v>
      </c>
      <c r="BU4" s="26" t="s">
        <v>281</v>
      </c>
      <c r="BV4" s="26" t="s">
        <v>282</v>
      </c>
      <c r="BW4" s="26" t="s">
        <v>283</v>
      </c>
    </row>
    <row r="5" spans="1:75" ht="60" x14ac:dyDescent="0.25">
      <c r="A5" s="14" t="s">
        <v>79</v>
      </c>
      <c r="B5" s="12" t="s">
        <v>80</v>
      </c>
      <c r="C5" s="80" t="s">
        <v>129</v>
      </c>
      <c r="D5" s="7" t="s">
        <v>126</v>
      </c>
      <c r="E5" s="7" t="s">
        <v>15</v>
      </c>
      <c r="F5" s="79"/>
      <c r="G5" s="7" t="s">
        <v>128</v>
      </c>
      <c r="H5" s="7" t="s">
        <v>4</v>
      </c>
      <c r="I5" s="7" t="s">
        <v>133</v>
      </c>
      <c r="J5" s="40">
        <f>SUM(R5,U5,X5,AA5,AD5,AG5,AJ5,AM5,AP5, AS5, AV5)</f>
        <v>2500000</v>
      </c>
      <c r="K5" s="57" t="s">
        <v>13</v>
      </c>
      <c r="L5" s="43" t="s">
        <v>100</v>
      </c>
      <c r="M5" s="27">
        <f>SUM(AX5,BA5,BD5,BG5,BJ5,BM5)</f>
        <v>0</v>
      </c>
      <c r="N5" s="10">
        <f>SUM(AY5,BB5,BE5,BH5,BK5,BN5)</f>
        <v>0</v>
      </c>
      <c r="O5" s="6">
        <f>N5-M5</f>
        <v>0</v>
      </c>
      <c r="P5" s="6"/>
      <c r="Q5" s="6"/>
      <c r="R5" s="8"/>
      <c r="S5" s="6"/>
      <c r="T5" s="6"/>
      <c r="U5" s="9"/>
      <c r="V5" s="6"/>
      <c r="W5" s="6"/>
      <c r="X5" s="8"/>
      <c r="Y5" s="6"/>
      <c r="Z5" s="6"/>
      <c r="AA5" s="8"/>
      <c r="AB5" s="6"/>
      <c r="AC5" s="6"/>
      <c r="AD5" s="8"/>
      <c r="AE5" s="6" t="s">
        <v>254</v>
      </c>
      <c r="AF5" s="6"/>
      <c r="AG5" s="8">
        <v>500000</v>
      </c>
      <c r="AH5" s="6" t="s">
        <v>254</v>
      </c>
      <c r="AI5" s="6"/>
      <c r="AJ5" s="8">
        <v>1000000</v>
      </c>
      <c r="AK5" s="6" t="s">
        <v>254</v>
      </c>
      <c r="AL5" s="6"/>
      <c r="AM5" s="6">
        <v>1000000</v>
      </c>
      <c r="AN5" s="6" t="s">
        <v>2</v>
      </c>
      <c r="AO5" s="6"/>
      <c r="AP5" s="6"/>
      <c r="AQ5" s="6" t="s">
        <v>2</v>
      </c>
      <c r="AR5" s="6"/>
      <c r="AS5" s="6"/>
      <c r="AT5" s="6" t="s">
        <v>2</v>
      </c>
      <c r="AU5" s="6"/>
      <c r="AV5" s="6"/>
      <c r="AW5" s="6" t="s">
        <v>2</v>
      </c>
      <c r="AX5" s="6"/>
      <c r="AY5" s="6"/>
      <c r="AZ5" s="6" t="s">
        <v>2</v>
      </c>
      <c r="BA5" s="6"/>
      <c r="BB5" s="6"/>
      <c r="BC5" s="6" t="s">
        <v>2</v>
      </c>
      <c r="BD5" s="6"/>
      <c r="BE5" s="6"/>
      <c r="BF5" s="6" t="s">
        <v>2</v>
      </c>
      <c r="BG5" s="6"/>
      <c r="BH5" s="6"/>
      <c r="BI5" s="6" t="s">
        <v>2</v>
      </c>
      <c r="BJ5" s="6"/>
      <c r="BK5" s="6"/>
      <c r="BL5" s="6" t="s">
        <v>2</v>
      </c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</row>
    <row r="6" spans="1:75" ht="60" x14ac:dyDescent="0.25">
      <c r="A6" s="14" t="s">
        <v>79</v>
      </c>
      <c r="B6" s="12" t="s">
        <v>81</v>
      </c>
      <c r="C6" s="79" t="s">
        <v>129</v>
      </c>
      <c r="D6" s="7" t="s">
        <v>127</v>
      </c>
      <c r="E6" s="7" t="s">
        <v>130</v>
      </c>
      <c r="F6" s="79" t="s">
        <v>129</v>
      </c>
      <c r="G6" s="7" t="s">
        <v>128</v>
      </c>
      <c r="H6" s="7" t="s">
        <v>4</v>
      </c>
      <c r="I6" s="7" t="s">
        <v>133</v>
      </c>
      <c r="J6" s="40">
        <f>SUM(R6,U6,X6,AA6,AD6,AG6,AJ6,AM6,AP6, AS6, AV6)</f>
        <v>48000000</v>
      </c>
      <c r="K6" s="57" t="s">
        <v>13</v>
      </c>
      <c r="L6" s="44" t="s">
        <v>100</v>
      </c>
      <c r="M6" s="27">
        <f t="shared" ref="M6:M14" si="0">SUM(AU6, AX6,BA6,BD6,BG6,BJ6,BM6)</f>
        <v>0</v>
      </c>
      <c r="N6" s="10">
        <f t="shared" ref="N6:N22" si="1">SUM(AY6,BB6,BE6,BH6,BK6,BN6)</f>
        <v>0</v>
      </c>
      <c r="O6" s="6">
        <f t="shared" ref="O6:O31" si="2">N6-M6</f>
        <v>0</v>
      </c>
      <c r="P6" s="6" t="s">
        <v>254</v>
      </c>
      <c r="Q6" s="6"/>
      <c r="R6" s="8">
        <v>3000000</v>
      </c>
      <c r="S6" s="6" t="s">
        <v>254</v>
      </c>
      <c r="T6" s="6"/>
      <c r="U6" s="9">
        <v>6000000</v>
      </c>
      <c r="V6" s="6" t="s">
        <v>254</v>
      </c>
      <c r="W6" s="6"/>
      <c r="X6" s="8">
        <v>8000000</v>
      </c>
      <c r="Y6" s="6" t="s">
        <v>254</v>
      </c>
      <c r="Z6" s="6"/>
      <c r="AA6" s="8">
        <v>8000000</v>
      </c>
      <c r="AB6" s="6" t="s">
        <v>254</v>
      </c>
      <c r="AC6" s="6"/>
      <c r="AD6" s="8">
        <v>6000000</v>
      </c>
      <c r="AE6" s="6" t="s">
        <v>254</v>
      </c>
      <c r="AF6" s="6"/>
      <c r="AG6" s="8">
        <v>10000000</v>
      </c>
      <c r="AH6" s="6" t="s">
        <v>254</v>
      </c>
      <c r="AI6" s="6"/>
      <c r="AJ6" s="8">
        <v>7000000</v>
      </c>
      <c r="AK6" s="6" t="s">
        <v>2</v>
      </c>
      <c r="AL6" s="6"/>
      <c r="AM6" s="6"/>
      <c r="AN6" s="6" t="s">
        <v>2</v>
      </c>
      <c r="AO6" s="6"/>
      <c r="AP6" s="6"/>
      <c r="AQ6" s="6" t="s">
        <v>2</v>
      </c>
      <c r="AR6" s="6"/>
      <c r="AS6" s="6"/>
      <c r="AT6" s="6" t="s">
        <v>2</v>
      </c>
      <c r="AU6" s="6"/>
      <c r="AV6" s="6"/>
      <c r="AW6" s="6" t="s">
        <v>2</v>
      </c>
      <c r="AX6" s="6"/>
      <c r="AY6" s="6"/>
      <c r="AZ6" s="6" t="s">
        <v>2</v>
      </c>
      <c r="BA6" s="6"/>
      <c r="BB6" s="6"/>
      <c r="BC6" s="6" t="s">
        <v>2</v>
      </c>
      <c r="BD6" s="6"/>
      <c r="BE6" s="6"/>
      <c r="BF6" s="6" t="s">
        <v>2</v>
      </c>
      <c r="BG6" s="6"/>
      <c r="BH6" s="6"/>
      <c r="BI6" s="6" t="s">
        <v>2</v>
      </c>
      <c r="BJ6" s="6"/>
      <c r="BK6" s="6"/>
      <c r="BL6" s="6" t="s">
        <v>2</v>
      </c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</row>
    <row r="7" spans="1:75" ht="45" x14ac:dyDescent="0.25">
      <c r="A7" s="14" t="s">
        <v>79</v>
      </c>
      <c r="B7" s="12" t="s">
        <v>81</v>
      </c>
      <c r="C7" s="79" t="s">
        <v>129</v>
      </c>
      <c r="D7" s="7" t="s">
        <v>131</v>
      </c>
      <c r="E7" s="7" t="s">
        <v>132</v>
      </c>
      <c r="F7" s="79" t="s">
        <v>129</v>
      </c>
      <c r="G7" s="7" t="s">
        <v>128</v>
      </c>
      <c r="H7" s="7" t="s">
        <v>4</v>
      </c>
      <c r="I7" s="7" t="s">
        <v>133</v>
      </c>
      <c r="J7" s="40">
        <f t="shared" ref="J7:J24" si="3">SUM(R7,U7,X7,AA7,AD7,AG7,AJ7,AM7,AP7, AS7, AV7)</f>
        <v>1500000</v>
      </c>
      <c r="K7" s="57" t="s">
        <v>10</v>
      </c>
      <c r="L7" s="44" t="s">
        <v>4</v>
      </c>
      <c r="M7" s="27">
        <f t="shared" si="0"/>
        <v>0</v>
      </c>
      <c r="N7" s="10">
        <f t="shared" si="1"/>
        <v>0</v>
      </c>
      <c r="O7" s="6">
        <f t="shared" si="2"/>
        <v>0</v>
      </c>
      <c r="P7" s="6"/>
      <c r="Q7" s="6"/>
      <c r="R7" s="6"/>
      <c r="S7" s="6"/>
      <c r="T7" s="6"/>
      <c r="U7" s="6"/>
      <c r="V7" s="6"/>
      <c r="W7" s="6"/>
      <c r="X7" s="6"/>
      <c r="Y7" s="6" t="s">
        <v>254</v>
      </c>
      <c r="Z7" s="6"/>
      <c r="AA7" s="6">
        <v>1500000</v>
      </c>
      <c r="AB7" s="6" t="s">
        <v>2</v>
      </c>
      <c r="AC7" s="6"/>
      <c r="AD7" s="6"/>
      <c r="AE7" s="6" t="s">
        <v>2</v>
      </c>
      <c r="AF7" s="6"/>
      <c r="AG7" s="6"/>
      <c r="AH7" s="6" t="s">
        <v>2</v>
      </c>
      <c r="AI7" s="6"/>
      <c r="AJ7" s="6"/>
      <c r="AK7" s="6" t="s">
        <v>2</v>
      </c>
      <c r="AL7" s="6"/>
      <c r="AM7" s="6"/>
      <c r="AN7" s="6" t="s">
        <v>2</v>
      </c>
      <c r="AO7" s="6"/>
      <c r="AP7" s="6"/>
      <c r="AQ7" s="6" t="s">
        <v>2</v>
      </c>
      <c r="AR7" s="6"/>
      <c r="AS7" s="6"/>
      <c r="AT7" s="6" t="s">
        <v>2</v>
      </c>
      <c r="AU7" s="6"/>
      <c r="AV7" s="6"/>
      <c r="AW7" s="6" t="s">
        <v>2</v>
      </c>
      <c r="AX7" s="6"/>
      <c r="AY7" s="6"/>
      <c r="AZ7" s="6" t="s">
        <v>2</v>
      </c>
      <c r="BA7" s="6"/>
      <c r="BB7" s="6"/>
      <c r="BC7" s="6" t="s">
        <v>2</v>
      </c>
      <c r="BD7" s="6"/>
      <c r="BE7" s="6"/>
      <c r="BF7" s="6" t="s">
        <v>2</v>
      </c>
      <c r="BG7" s="6"/>
      <c r="BH7" s="6"/>
      <c r="BI7" s="6" t="s">
        <v>2</v>
      </c>
      <c r="BJ7" s="6"/>
      <c r="BK7" s="6"/>
      <c r="BL7" s="6" t="s">
        <v>2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</row>
    <row r="8" spans="1:75" ht="45" x14ac:dyDescent="0.25">
      <c r="A8" s="14" t="s">
        <v>79</v>
      </c>
      <c r="B8" s="12" t="s">
        <v>81</v>
      </c>
      <c r="C8" s="79" t="s">
        <v>129</v>
      </c>
      <c r="D8" s="7" t="s">
        <v>134</v>
      </c>
      <c r="E8" s="7" t="s">
        <v>135</v>
      </c>
      <c r="F8" s="79" t="s">
        <v>129</v>
      </c>
      <c r="G8" s="7" t="s">
        <v>128</v>
      </c>
      <c r="H8" s="7" t="s">
        <v>4</v>
      </c>
      <c r="I8" s="7" t="s">
        <v>133</v>
      </c>
      <c r="J8" s="40">
        <f t="shared" si="3"/>
        <v>2000000</v>
      </c>
      <c r="K8" s="57" t="s">
        <v>10</v>
      </c>
      <c r="L8" s="44" t="s">
        <v>100</v>
      </c>
      <c r="M8" s="27">
        <f t="shared" si="0"/>
        <v>0</v>
      </c>
      <c r="N8" s="10">
        <f t="shared" si="1"/>
        <v>0</v>
      </c>
      <c r="O8" s="6">
        <f t="shared" si="2"/>
        <v>0</v>
      </c>
      <c r="P8" s="6"/>
      <c r="Q8" s="6"/>
      <c r="R8" s="11"/>
      <c r="S8" s="6"/>
      <c r="T8" s="6"/>
      <c r="U8" s="11"/>
      <c r="V8" s="6" t="s">
        <v>254</v>
      </c>
      <c r="W8" s="6"/>
      <c r="X8" s="11">
        <v>500000</v>
      </c>
      <c r="Y8" s="6" t="s">
        <v>254</v>
      </c>
      <c r="Z8" s="6"/>
      <c r="AA8" s="6">
        <v>1500000</v>
      </c>
      <c r="AB8" s="6" t="s">
        <v>2</v>
      </c>
      <c r="AC8" s="6"/>
      <c r="AD8" s="11"/>
      <c r="AE8" s="6" t="s">
        <v>2</v>
      </c>
      <c r="AF8" s="6"/>
      <c r="AG8" s="11"/>
      <c r="AH8" s="6" t="s">
        <v>2</v>
      </c>
      <c r="AI8" s="6"/>
      <c r="AJ8" s="11"/>
      <c r="AK8" s="6" t="s">
        <v>2</v>
      </c>
      <c r="AL8" s="6"/>
      <c r="AM8" s="6"/>
      <c r="AN8" s="6" t="s">
        <v>2</v>
      </c>
      <c r="AO8" s="6"/>
      <c r="AP8" s="6"/>
      <c r="AQ8" s="6" t="s">
        <v>2</v>
      </c>
      <c r="AR8" s="6"/>
      <c r="AS8" s="6"/>
      <c r="AT8" s="6" t="s">
        <v>2</v>
      </c>
      <c r="AU8" s="6"/>
      <c r="AV8" s="6"/>
      <c r="AW8" s="6" t="s">
        <v>2</v>
      </c>
      <c r="AX8" s="6"/>
      <c r="AY8" s="6"/>
      <c r="AZ8" s="6" t="s">
        <v>2</v>
      </c>
      <c r="BA8" s="6"/>
      <c r="BB8" s="6"/>
      <c r="BC8" s="6" t="s">
        <v>2</v>
      </c>
      <c r="BD8" s="6"/>
      <c r="BE8" s="6"/>
      <c r="BF8" s="6" t="s">
        <v>2</v>
      </c>
      <c r="BG8" s="6"/>
      <c r="BH8" s="6"/>
      <c r="BI8" s="6" t="s">
        <v>2</v>
      </c>
      <c r="BJ8" s="6"/>
      <c r="BK8" s="6"/>
      <c r="BL8" s="6" t="s">
        <v>2</v>
      </c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ht="60" x14ac:dyDescent="0.25">
      <c r="A9" s="30" t="s">
        <v>19</v>
      </c>
      <c r="B9" s="12" t="s">
        <v>136</v>
      </c>
      <c r="C9" s="79" t="s">
        <v>137</v>
      </c>
      <c r="D9" s="7" t="s">
        <v>138</v>
      </c>
      <c r="E9" s="7" t="s">
        <v>139</v>
      </c>
      <c r="F9" s="80" t="s">
        <v>129</v>
      </c>
      <c r="G9" s="7" t="s">
        <v>128</v>
      </c>
      <c r="H9" s="7" t="s">
        <v>4</v>
      </c>
      <c r="I9" s="7" t="s">
        <v>133</v>
      </c>
      <c r="J9" s="40">
        <f t="shared" si="3"/>
        <v>150000</v>
      </c>
      <c r="K9" s="57" t="s">
        <v>144</v>
      </c>
      <c r="L9" s="44" t="s">
        <v>100</v>
      </c>
      <c r="M9" s="27">
        <f t="shared" si="0"/>
        <v>0</v>
      </c>
      <c r="N9" s="10">
        <f t="shared" si="1"/>
        <v>0</v>
      </c>
      <c r="O9" s="6">
        <f t="shared" si="2"/>
        <v>0</v>
      </c>
      <c r="P9" s="6"/>
      <c r="Q9" s="6"/>
      <c r="R9" s="15"/>
      <c r="S9" s="6"/>
      <c r="T9" s="6"/>
      <c r="U9" s="15"/>
      <c r="V9" s="6"/>
      <c r="W9" s="6"/>
      <c r="X9" s="15"/>
      <c r="Y9" s="6"/>
      <c r="Z9" s="6"/>
      <c r="AA9" s="15"/>
      <c r="AB9" s="6"/>
      <c r="AC9" s="6"/>
      <c r="AD9" s="16"/>
      <c r="AE9" s="6"/>
      <c r="AF9" s="6"/>
      <c r="AG9" s="16"/>
      <c r="AH9" s="6" t="s">
        <v>255</v>
      </c>
      <c r="AI9" s="6"/>
      <c r="AJ9" s="8">
        <v>75000</v>
      </c>
      <c r="AK9" s="6" t="s">
        <v>255</v>
      </c>
      <c r="AL9" s="6"/>
      <c r="AM9" s="6">
        <v>75000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ht="60" x14ac:dyDescent="0.25">
      <c r="A10" s="115" t="s">
        <v>3</v>
      </c>
      <c r="B10" s="12" t="s">
        <v>140</v>
      </c>
      <c r="C10" s="79" t="s">
        <v>129</v>
      </c>
      <c r="D10" s="7" t="s">
        <v>141</v>
      </c>
      <c r="E10" s="7" t="s">
        <v>142</v>
      </c>
      <c r="F10" s="80" t="s">
        <v>129</v>
      </c>
      <c r="G10" s="7" t="s">
        <v>168</v>
      </c>
      <c r="H10" s="7" t="s">
        <v>4</v>
      </c>
      <c r="I10" s="7" t="s">
        <v>133</v>
      </c>
      <c r="J10" s="40">
        <f>SUM(R10,U10,X10,AA10,AD10,AG10,AJ10,AM10,AP10, AS10, AV10)</f>
        <v>53000000</v>
      </c>
      <c r="K10" s="57" t="s">
        <v>13</v>
      </c>
      <c r="L10" s="44" t="s">
        <v>4</v>
      </c>
      <c r="M10" s="27">
        <f t="shared" si="0"/>
        <v>21500000</v>
      </c>
      <c r="N10" s="10">
        <f t="shared" si="1"/>
        <v>0</v>
      </c>
      <c r="O10" s="6">
        <f t="shared" si="2"/>
        <v>-21500000</v>
      </c>
      <c r="P10" s="6" t="s">
        <v>2</v>
      </c>
      <c r="Q10" s="6"/>
      <c r="R10" s="6">
        <v>4000000</v>
      </c>
      <c r="S10" s="6" t="s">
        <v>2</v>
      </c>
      <c r="T10" s="6"/>
      <c r="U10" s="6">
        <v>3500000</v>
      </c>
      <c r="V10" s="6" t="s">
        <v>2</v>
      </c>
      <c r="W10" s="6"/>
      <c r="X10" s="6">
        <v>3500000</v>
      </c>
      <c r="Y10" s="6" t="s">
        <v>2</v>
      </c>
      <c r="Z10" s="6"/>
      <c r="AA10" s="6">
        <v>4500000</v>
      </c>
      <c r="AB10" s="6" t="s">
        <v>2</v>
      </c>
      <c r="AC10" s="6"/>
      <c r="AD10" s="6">
        <v>4500000</v>
      </c>
      <c r="AE10" s="6" t="s">
        <v>2</v>
      </c>
      <c r="AF10" s="6"/>
      <c r="AG10" s="6">
        <v>3000000</v>
      </c>
      <c r="AH10" s="6" t="s">
        <v>2</v>
      </c>
      <c r="AI10" s="6"/>
      <c r="AJ10" s="6">
        <v>3500000</v>
      </c>
      <c r="AK10" s="6" t="s">
        <v>2</v>
      </c>
      <c r="AL10" s="6"/>
      <c r="AM10" s="6">
        <v>8500000</v>
      </c>
      <c r="AN10" s="6" t="s">
        <v>2</v>
      </c>
      <c r="AO10" s="6"/>
      <c r="AP10" s="6">
        <v>8000000</v>
      </c>
      <c r="AQ10" s="6" t="s">
        <v>2</v>
      </c>
      <c r="AR10" s="6"/>
      <c r="AS10" s="6">
        <v>5500000</v>
      </c>
      <c r="AT10" s="6" t="s">
        <v>2</v>
      </c>
      <c r="AU10" s="6"/>
      <c r="AV10" s="6">
        <v>4500000</v>
      </c>
      <c r="AW10" s="6" t="s">
        <v>2</v>
      </c>
      <c r="AX10" s="6">
        <v>4000000</v>
      </c>
      <c r="AY10" s="6"/>
      <c r="AZ10" s="6" t="s">
        <v>2</v>
      </c>
      <c r="BA10" s="6">
        <v>3500000</v>
      </c>
      <c r="BB10" s="6"/>
      <c r="BC10" s="6" t="s">
        <v>2</v>
      </c>
      <c r="BD10" s="6">
        <v>3500000</v>
      </c>
      <c r="BE10" s="6"/>
      <c r="BF10" s="6" t="s">
        <v>2</v>
      </c>
      <c r="BG10" s="6">
        <v>3500000</v>
      </c>
      <c r="BH10" s="6"/>
      <c r="BI10" s="6" t="s">
        <v>2</v>
      </c>
      <c r="BJ10" s="6">
        <v>3500000</v>
      </c>
      <c r="BK10" s="6"/>
      <c r="BL10" s="6" t="s">
        <v>2</v>
      </c>
      <c r="BM10" s="6">
        <v>3500000</v>
      </c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ht="60" x14ac:dyDescent="0.25">
      <c r="A11" s="115" t="s">
        <v>3</v>
      </c>
      <c r="B11" s="12" t="s">
        <v>74</v>
      </c>
      <c r="C11" s="79" t="s">
        <v>129</v>
      </c>
      <c r="D11" s="7" t="s">
        <v>9</v>
      </c>
      <c r="E11" s="7" t="s">
        <v>143</v>
      </c>
      <c r="F11" s="79" t="s">
        <v>129</v>
      </c>
      <c r="G11" s="7" t="s">
        <v>128</v>
      </c>
      <c r="H11" s="7" t="s">
        <v>4</v>
      </c>
      <c r="I11" s="7" t="s">
        <v>133</v>
      </c>
      <c r="J11" s="40">
        <f t="shared" si="3"/>
        <v>15000</v>
      </c>
      <c r="K11" s="57" t="s">
        <v>13</v>
      </c>
      <c r="L11" s="44" t="s">
        <v>100</v>
      </c>
      <c r="M11" s="27">
        <f t="shared" si="0"/>
        <v>0</v>
      </c>
      <c r="N11" s="10">
        <f t="shared" si="1"/>
        <v>0</v>
      </c>
      <c r="O11" s="6">
        <f t="shared" si="2"/>
        <v>0</v>
      </c>
      <c r="P11" s="6"/>
      <c r="Q11" s="6"/>
      <c r="R11" s="6"/>
      <c r="S11" s="6" t="s">
        <v>254</v>
      </c>
      <c r="T11" s="6"/>
      <c r="U11" s="6">
        <v>5000</v>
      </c>
      <c r="V11" s="6" t="s">
        <v>254</v>
      </c>
      <c r="W11" s="6"/>
      <c r="X11" s="6">
        <v>5000</v>
      </c>
      <c r="Y11" s="6" t="s">
        <v>254</v>
      </c>
      <c r="Z11" s="6"/>
      <c r="AA11" s="6">
        <v>5000</v>
      </c>
      <c r="AB11" s="6" t="s">
        <v>2</v>
      </c>
      <c r="AC11" s="6"/>
      <c r="AD11" s="6"/>
      <c r="AE11" s="6" t="s">
        <v>2</v>
      </c>
      <c r="AF11" s="6"/>
      <c r="AG11" s="6"/>
      <c r="AH11" s="6" t="s">
        <v>2</v>
      </c>
      <c r="AI11" s="6"/>
      <c r="AJ11" s="6"/>
      <c r="AK11" s="6" t="s">
        <v>2</v>
      </c>
      <c r="AL11" s="6"/>
      <c r="AM11" s="6"/>
      <c r="AN11" s="6" t="s">
        <v>2</v>
      </c>
      <c r="AO11" s="6"/>
      <c r="AP11" s="6"/>
      <c r="AQ11" s="6" t="s">
        <v>2</v>
      </c>
      <c r="AR11" s="6"/>
      <c r="AS11" s="6"/>
      <c r="AT11" s="6" t="s">
        <v>2</v>
      </c>
      <c r="AU11" s="6"/>
      <c r="AV11" s="6"/>
      <c r="AW11" s="6" t="s">
        <v>2</v>
      </c>
      <c r="AX11" s="6"/>
      <c r="AY11" s="6"/>
      <c r="AZ11" s="6" t="s">
        <v>2</v>
      </c>
      <c r="BA11" s="6"/>
      <c r="BB11" s="6"/>
      <c r="BC11" s="6" t="s">
        <v>2</v>
      </c>
      <c r="BD11" s="6"/>
      <c r="BE11" s="6"/>
      <c r="BF11" s="6" t="s">
        <v>2</v>
      </c>
      <c r="BG11" s="6"/>
      <c r="BH11" s="6"/>
      <c r="BI11" s="6" t="s">
        <v>2</v>
      </c>
      <c r="BJ11" s="6"/>
      <c r="BK11" s="6"/>
      <c r="BL11" s="6" t="s">
        <v>2</v>
      </c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ht="45" x14ac:dyDescent="0.25">
      <c r="A12" s="115" t="s">
        <v>3</v>
      </c>
      <c r="B12" s="12" t="s">
        <v>145</v>
      </c>
      <c r="C12" s="7" t="s">
        <v>137</v>
      </c>
      <c r="D12" s="7" t="s">
        <v>146</v>
      </c>
      <c r="E12" s="7" t="s">
        <v>147</v>
      </c>
      <c r="F12" s="7"/>
      <c r="G12" s="7" t="s">
        <v>128</v>
      </c>
      <c r="H12" s="7" t="s">
        <v>4</v>
      </c>
      <c r="I12" s="7" t="s">
        <v>133</v>
      </c>
      <c r="J12" s="40">
        <f>SUM(R12,U12,X12,AA12,AD12,AG12,AJ12,AM12,AP12, AS12, AV12)</f>
        <v>6000000</v>
      </c>
      <c r="K12" s="57" t="s">
        <v>13</v>
      </c>
      <c r="L12" s="44" t="s">
        <v>100</v>
      </c>
      <c r="M12" s="27">
        <f t="shared" si="0"/>
        <v>0</v>
      </c>
      <c r="N12" s="10">
        <f t="shared" si="1"/>
        <v>0</v>
      </c>
      <c r="O12" s="6">
        <f t="shared" si="2"/>
        <v>0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254</v>
      </c>
      <c r="AC12" s="6"/>
      <c r="AD12" s="6"/>
      <c r="AE12" s="6" t="s">
        <v>254</v>
      </c>
      <c r="AF12" s="6"/>
      <c r="AG12" s="6">
        <v>6000000</v>
      </c>
      <c r="AH12" s="6" t="s">
        <v>2</v>
      </c>
      <c r="AI12" s="6"/>
      <c r="AJ12" s="6"/>
      <c r="AK12" s="6" t="s">
        <v>2</v>
      </c>
      <c r="AL12" s="6"/>
      <c r="AM12" s="6"/>
      <c r="AN12" s="6" t="s">
        <v>2</v>
      </c>
      <c r="AO12" s="6"/>
      <c r="AP12" s="6"/>
      <c r="AQ12" s="6" t="s">
        <v>2</v>
      </c>
      <c r="AR12" s="6"/>
      <c r="AS12" s="6"/>
      <c r="AT12" s="6" t="s">
        <v>2</v>
      </c>
      <c r="AU12" s="6"/>
      <c r="AV12" s="6"/>
      <c r="AW12" s="6" t="s">
        <v>2</v>
      </c>
      <c r="AX12" s="6"/>
      <c r="AY12" s="6"/>
      <c r="AZ12" s="6" t="s">
        <v>2</v>
      </c>
      <c r="BA12" s="6"/>
      <c r="BB12" s="6"/>
      <c r="BC12" s="6" t="s">
        <v>2</v>
      </c>
      <c r="BD12" s="6"/>
      <c r="BE12" s="6"/>
      <c r="BF12" s="6" t="s">
        <v>2</v>
      </c>
      <c r="BG12" s="6"/>
      <c r="BH12" s="6"/>
      <c r="BI12" s="6" t="s">
        <v>2</v>
      </c>
      <c r="BJ12" s="6"/>
      <c r="BK12" s="6"/>
      <c r="BL12" s="6" t="s">
        <v>2</v>
      </c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5" ht="45" x14ac:dyDescent="0.25">
      <c r="A13" s="115" t="s">
        <v>3</v>
      </c>
      <c r="B13" s="12" t="s">
        <v>145</v>
      </c>
      <c r="C13" s="7" t="s">
        <v>137</v>
      </c>
      <c r="D13" s="7" t="s">
        <v>146</v>
      </c>
      <c r="E13" s="7" t="s">
        <v>148</v>
      </c>
      <c r="F13" s="7"/>
      <c r="G13" s="7" t="s">
        <v>128</v>
      </c>
      <c r="H13" s="7" t="s">
        <v>4</v>
      </c>
      <c r="I13" s="7" t="s">
        <v>133</v>
      </c>
      <c r="J13" s="40">
        <f t="shared" si="3"/>
        <v>15000000</v>
      </c>
      <c r="K13" s="57" t="s">
        <v>149</v>
      </c>
      <c r="L13" s="44" t="s">
        <v>100</v>
      </c>
      <c r="M13" s="27">
        <f t="shared" si="0"/>
        <v>0</v>
      </c>
      <c r="N13" s="10">
        <f t="shared" si="1"/>
        <v>0</v>
      </c>
      <c r="O13" s="6">
        <f t="shared" si="2"/>
        <v>0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 t="s">
        <v>254</v>
      </c>
      <c r="AL13" s="6"/>
      <c r="AM13" s="6">
        <v>7500000</v>
      </c>
      <c r="AN13" s="6" t="s">
        <v>254</v>
      </c>
      <c r="AO13" s="6"/>
      <c r="AP13" s="6">
        <v>7500000</v>
      </c>
      <c r="AQ13" s="6" t="s">
        <v>2</v>
      </c>
      <c r="AR13" s="6"/>
      <c r="AS13" s="6"/>
      <c r="AT13" s="6" t="s">
        <v>2</v>
      </c>
      <c r="AU13" s="6"/>
      <c r="AV13" s="6"/>
      <c r="AW13" s="6" t="s">
        <v>2</v>
      </c>
      <c r="AX13" s="6"/>
      <c r="AY13" s="6"/>
      <c r="AZ13" s="6" t="s">
        <v>2</v>
      </c>
      <c r="BA13" s="6"/>
      <c r="BB13" s="6"/>
      <c r="BC13" s="6" t="s">
        <v>2</v>
      </c>
      <c r="BD13" s="6"/>
      <c r="BE13" s="6"/>
      <c r="BF13" s="6" t="s">
        <v>2</v>
      </c>
      <c r="BG13" s="6"/>
      <c r="BH13" s="6"/>
      <c r="BI13" s="6" t="s">
        <v>2</v>
      </c>
      <c r="BJ13" s="6"/>
      <c r="BK13" s="6"/>
      <c r="BL13" s="6" t="s">
        <v>2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1:75" ht="45" x14ac:dyDescent="0.25">
      <c r="A14" s="115" t="s">
        <v>3</v>
      </c>
      <c r="B14" s="12" t="s">
        <v>75</v>
      </c>
      <c r="C14" s="7" t="s">
        <v>137</v>
      </c>
      <c r="D14" s="7" t="s">
        <v>151</v>
      </c>
      <c r="E14" s="79" t="s">
        <v>129</v>
      </c>
      <c r="F14" s="79" t="s">
        <v>129</v>
      </c>
      <c r="G14" s="7" t="s">
        <v>128</v>
      </c>
      <c r="H14" s="7"/>
      <c r="I14" s="7" t="s">
        <v>133</v>
      </c>
      <c r="J14" s="40">
        <f t="shared" si="3"/>
        <v>150000</v>
      </c>
      <c r="K14" s="57" t="s">
        <v>13</v>
      </c>
      <c r="L14" s="44" t="s">
        <v>100</v>
      </c>
      <c r="M14" s="27">
        <f t="shared" si="0"/>
        <v>0</v>
      </c>
      <c r="N14" s="10">
        <f t="shared" si="1"/>
        <v>0</v>
      </c>
      <c r="O14" s="6">
        <f t="shared" si="2"/>
        <v>0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 t="s">
        <v>254</v>
      </c>
      <c r="AL14" s="6"/>
      <c r="AM14" s="6">
        <v>150000</v>
      </c>
      <c r="AN14" s="6" t="s">
        <v>2</v>
      </c>
      <c r="AO14" s="6"/>
      <c r="AP14" s="6"/>
      <c r="AQ14" s="6" t="s">
        <v>2</v>
      </c>
      <c r="AR14" s="6"/>
      <c r="AS14" s="6"/>
      <c r="AT14" s="6" t="s">
        <v>2</v>
      </c>
      <c r="AU14" s="6"/>
      <c r="AV14" s="6"/>
      <c r="AW14" s="6" t="s">
        <v>2</v>
      </c>
      <c r="AX14" s="6"/>
      <c r="AY14" s="6"/>
      <c r="AZ14" s="6" t="s">
        <v>2</v>
      </c>
      <c r="BA14" s="6"/>
      <c r="BB14" s="6"/>
      <c r="BC14" s="6" t="s">
        <v>2</v>
      </c>
      <c r="BD14" s="6"/>
      <c r="BE14" s="6"/>
      <c r="BF14" s="6" t="s">
        <v>2</v>
      </c>
      <c r="BG14" s="6"/>
      <c r="BH14" s="6"/>
      <c r="BI14" s="6" t="s">
        <v>2</v>
      </c>
      <c r="BJ14" s="6"/>
      <c r="BK14" s="6"/>
      <c r="BL14" s="6" t="s">
        <v>2</v>
      </c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ht="45" x14ac:dyDescent="0.25">
      <c r="A15" s="115" t="s">
        <v>3</v>
      </c>
      <c r="B15" s="12" t="s">
        <v>82</v>
      </c>
      <c r="C15" s="7" t="s">
        <v>137</v>
      </c>
      <c r="D15" s="7" t="s">
        <v>83</v>
      </c>
      <c r="E15" s="7" t="s">
        <v>153</v>
      </c>
      <c r="F15" s="7" t="s">
        <v>154</v>
      </c>
      <c r="G15" s="7" t="s">
        <v>156</v>
      </c>
      <c r="H15" s="7" t="s">
        <v>84</v>
      </c>
      <c r="I15" s="7" t="s">
        <v>133</v>
      </c>
      <c r="J15" s="40">
        <f t="shared" si="3"/>
        <v>1500000</v>
      </c>
      <c r="K15" s="57" t="s">
        <v>13</v>
      </c>
      <c r="L15" s="44" t="s">
        <v>100</v>
      </c>
      <c r="M15" s="27">
        <f t="shared" ref="M15:M21" si="4">SUM(AU15, AX15,BA15,BD15,BG15,BJ15,BM15)</f>
        <v>6500000</v>
      </c>
      <c r="N15" s="10">
        <f t="shared" si="1"/>
        <v>0</v>
      </c>
      <c r="O15" s="6">
        <f t="shared" si="2"/>
        <v>-6500000</v>
      </c>
      <c r="P15" s="6"/>
      <c r="Q15" s="6"/>
      <c r="R15" s="8"/>
      <c r="S15" s="6"/>
      <c r="T15" s="6"/>
      <c r="U15" s="9"/>
      <c r="V15" s="6"/>
      <c r="W15" s="6"/>
      <c r="X15" s="8"/>
      <c r="Y15" s="6"/>
      <c r="Z15" s="6"/>
      <c r="AA15" s="8"/>
      <c r="AB15" s="6"/>
      <c r="AC15" s="6"/>
      <c r="AD15" s="8"/>
      <c r="AE15" s="6"/>
      <c r="AF15" s="6"/>
      <c r="AG15" s="8"/>
      <c r="AH15" s="6"/>
      <c r="AI15" s="6"/>
      <c r="AJ15" s="8"/>
      <c r="AK15" s="6"/>
      <c r="AL15" s="6"/>
      <c r="AM15" s="6"/>
      <c r="AN15" s="6"/>
      <c r="AO15" s="6"/>
      <c r="AP15" s="6"/>
      <c r="AQ15" s="6"/>
      <c r="AR15" s="54"/>
      <c r="AS15" s="6"/>
      <c r="AT15" s="6" t="s">
        <v>254</v>
      </c>
      <c r="AU15" s="6"/>
      <c r="AV15" s="6">
        <v>1500000</v>
      </c>
      <c r="AW15" s="6" t="s">
        <v>254</v>
      </c>
      <c r="AX15" s="6">
        <v>3500000</v>
      </c>
      <c r="AY15" s="6"/>
      <c r="AZ15" s="6" t="s">
        <v>254</v>
      </c>
      <c r="BA15" s="6">
        <v>3000000</v>
      </c>
      <c r="BB15" s="6"/>
      <c r="BC15" s="6" t="s">
        <v>2</v>
      </c>
      <c r="BD15" s="6"/>
      <c r="BE15" s="6"/>
      <c r="BF15" s="6" t="s">
        <v>2</v>
      </c>
      <c r="BG15" s="6"/>
      <c r="BH15" s="6"/>
      <c r="BI15" s="6" t="s">
        <v>2</v>
      </c>
      <c r="BJ15" s="6"/>
      <c r="BK15" s="6"/>
      <c r="BL15" s="6" t="s">
        <v>2</v>
      </c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1:75" ht="60" x14ac:dyDescent="0.25">
      <c r="A16" s="115" t="s">
        <v>3</v>
      </c>
      <c r="B16" s="12" t="s">
        <v>82</v>
      </c>
      <c r="C16" s="7" t="s">
        <v>137</v>
      </c>
      <c r="D16" s="7" t="s">
        <v>83</v>
      </c>
      <c r="E16" s="7" t="s">
        <v>152</v>
      </c>
      <c r="F16" s="7" t="s">
        <v>154</v>
      </c>
      <c r="G16" s="7" t="s">
        <v>156</v>
      </c>
      <c r="H16" s="7" t="s">
        <v>84</v>
      </c>
      <c r="I16" s="7" t="s">
        <v>133</v>
      </c>
      <c r="J16" s="40">
        <f>SUM(R16,U16,X16,AA16,AD16,AG16,AJ16,AM16,AP16, AS16, AV16)</f>
        <v>400000</v>
      </c>
      <c r="K16" s="57" t="s">
        <v>13</v>
      </c>
      <c r="L16" s="44" t="s">
        <v>100</v>
      </c>
      <c r="M16" s="27">
        <f t="shared" si="4"/>
        <v>1600000</v>
      </c>
      <c r="N16" s="10">
        <f t="shared" si="1"/>
        <v>0</v>
      </c>
      <c r="O16" s="6">
        <f t="shared" si="2"/>
        <v>-1600000</v>
      </c>
      <c r="P16" s="6"/>
      <c r="Q16" s="6"/>
      <c r="R16" s="8"/>
      <c r="S16" s="6"/>
      <c r="T16" s="6"/>
      <c r="U16" s="9"/>
      <c r="V16" s="6"/>
      <c r="W16" s="6"/>
      <c r="X16" s="8"/>
      <c r="Y16" s="6"/>
      <c r="Z16" s="6"/>
      <c r="AA16" s="8"/>
      <c r="AB16" s="6"/>
      <c r="AC16" s="6"/>
      <c r="AD16" s="8"/>
      <c r="AE16" s="6"/>
      <c r="AF16" s="6"/>
      <c r="AG16" s="8"/>
      <c r="AH16" s="6"/>
      <c r="AI16" s="6"/>
      <c r="AJ16" s="8"/>
      <c r="AK16" s="6"/>
      <c r="AL16" s="6"/>
      <c r="AM16" s="6"/>
      <c r="AN16" s="6"/>
      <c r="AO16" s="6"/>
      <c r="AP16" s="6"/>
      <c r="AQ16" s="6"/>
      <c r="AR16" s="54"/>
      <c r="AS16" s="6"/>
      <c r="AT16" s="6" t="s">
        <v>254</v>
      </c>
      <c r="AU16" s="6"/>
      <c r="AV16" s="6">
        <v>400000</v>
      </c>
      <c r="AW16" s="6" t="s">
        <v>254</v>
      </c>
      <c r="AX16" s="6">
        <v>800000</v>
      </c>
      <c r="AY16" s="6"/>
      <c r="AZ16" s="6" t="s">
        <v>254</v>
      </c>
      <c r="BA16" s="6">
        <v>800000</v>
      </c>
      <c r="BB16" s="6"/>
      <c r="BC16" s="6" t="s">
        <v>2</v>
      </c>
      <c r="BD16" s="6"/>
      <c r="BE16" s="6"/>
      <c r="BF16" s="6" t="s">
        <v>2</v>
      </c>
      <c r="BG16" s="6"/>
      <c r="BH16" s="6"/>
      <c r="BI16" s="6" t="s">
        <v>2</v>
      </c>
      <c r="BJ16" s="6"/>
      <c r="BK16" s="6"/>
      <c r="BL16" s="6" t="s">
        <v>2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spans="1:75" ht="45" x14ac:dyDescent="0.25">
      <c r="A17" s="115" t="s">
        <v>3</v>
      </c>
      <c r="B17" s="12" t="s">
        <v>82</v>
      </c>
      <c r="C17" s="7" t="s">
        <v>137</v>
      </c>
      <c r="D17" s="7" t="s">
        <v>83</v>
      </c>
      <c r="E17" s="7" t="s">
        <v>155</v>
      </c>
      <c r="F17" s="7" t="s">
        <v>154</v>
      </c>
      <c r="G17" s="7" t="s">
        <v>156</v>
      </c>
      <c r="H17" s="7" t="s">
        <v>84</v>
      </c>
      <c r="I17" s="7" t="s">
        <v>133</v>
      </c>
      <c r="J17" s="40">
        <f t="shared" si="3"/>
        <v>200000</v>
      </c>
      <c r="K17" s="57" t="s">
        <v>13</v>
      </c>
      <c r="L17" s="44" t="s">
        <v>100</v>
      </c>
      <c r="M17" s="27">
        <f t="shared" si="4"/>
        <v>1000000</v>
      </c>
      <c r="N17" s="10">
        <f t="shared" si="1"/>
        <v>0</v>
      </c>
      <c r="O17" s="6">
        <f t="shared" si="2"/>
        <v>-1000000</v>
      </c>
      <c r="P17" s="6"/>
      <c r="Q17" s="6"/>
      <c r="R17" s="8"/>
      <c r="S17" s="6"/>
      <c r="T17" s="6"/>
      <c r="U17" s="9"/>
      <c r="V17" s="6"/>
      <c r="W17" s="6"/>
      <c r="X17" s="8"/>
      <c r="Y17" s="6"/>
      <c r="Z17" s="6"/>
      <c r="AA17" s="8"/>
      <c r="AB17" s="6"/>
      <c r="AC17" s="6"/>
      <c r="AD17" s="8"/>
      <c r="AE17" s="6"/>
      <c r="AF17" s="6"/>
      <c r="AG17" s="8"/>
      <c r="AH17" s="6"/>
      <c r="AI17" s="6"/>
      <c r="AJ17" s="8"/>
      <c r="AK17" s="6"/>
      <c r="AL17" s="6"/>
      <c r="AM17" s="6"/>
      <c r="AN17" s="6"/>
      <c r="AO17" s="6"/>
      <c r="AP17" s="6"/>
      <c r="AQ17" s="6"/>
      <c r="AR17" s="54"/>
      <c r="AS17" s="6"/>
      <c r="AT17" s="6" t="s">
        <v>255</v>
      </c>
      <c r="AU17" s="6"/>
      <c r="AV17" s="6">
        <v>200000</v>
      </c>
      <c r="AW17" s="6" t="s">
        <v>254</v>
      </c>
      <c r="AX17" s="6">
        <v>500000</v>
      </c>
      <c r="AY17" s="6"/>
      <c r="AZ17" s="6" t="s">
        <v>254</v>
      </c>
      <c r="BA17" s="6">
        <v>500000</v>
      </c>
      <c r="BB17" s="6"/>
      <c r="BC17" s="6" t="s">
        <v>2</v>
      </c>
      <c r="BD17" s="6"/>
      <c r="BE17" s="6"/>
      <c r="BF17" s="6" t="s">
        <v>2</v>
      </c>
      <c r="BG17" s="6"/>
      <c r="BH17" s="6"/>
      <c r="BI17" s="6" t="s">
        <v>2</v>
      </c>
      <c r="BJ17" s="6"/>
      <c r="BK17" s="6"/>
      <c r="BL17" s="6" t="s">
        <v>2</v>
      </c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</row>
    <row r="18" spans="1:75" ht="45" x14ac:dyDescent="0.25">
      <c r="A18" s="115" t="s">
        <v>3</v>
      </c>
      <c r="B18" s="12" t="s">
        <v>82</v>
      </c>
      <c r="C18" s="7" t="s">
        <v>137</v>
      </c>
      <c r="D18" s="7" t="s">
        <v>83</v>
      </c>
      <c r="E18" s="7" t="s">
        <v>157</v>
      </c>
      <c r="F18" s="79" t="s">
        <v>154</v>
      </c>
      <c r="G18" s="7" t="s">
        <v>156</v>
      </c>
      <c r="H18" s="7" t="s">
        <v>84</v>
      </c>
      <c r="I18" s="7" t="s">
        <v>133</v>
      </c>
      <c r="J18" s="40">
        <f>SUM(R18,U18,X18,AA18,AD18,AG18,AJ18,AM18,AP18, AS18, AV18)</f>
        <v>0</v>
      </c>
      <c r="K18" s="57"/>
      <c r="L18" s="44" t="s">
        <v>100</v>
      </c>
      <c r="M18" s="27">
        <f t="shared" si="4"/>
        <v>2500000</v>
      </c>
      <c r="N18" s="10">
        <f t="shared" si="1"/>
        <v>0</v>
      </c>
      <c r="O18" s="6">
        <f t="shared" si="2"/>
        <v>-2500000</v>
      </c>
      <c r="P18" s="6"/>
      <c r="Q18" s="6"/>
      <c r="R18" s="8"/>
      <c r="S18" s="6"/>
      <c r="T18" s="6"/>
      <c r="U18" s="9"/>
      <c r="V18" s="6"/>
      <c r="W18" s="6"/>
      <c r="X18" s="8"/>
      <c r="Y18" s="6"/>
      <c r="Z18" s="6"/>
      <c r="AA18" s="8"/>
      <c r="AB18" s="6"/>
      <c r="AC18" s="6"/>
      <c r="AD18" s="8"/>
      <c r="AE18" s="6"/>
      <c r="AF18" s="6"/>
      <c r="AG18" s="8"/>
      <c r="AH18" s="6"/>
      <c r="AI18" s="6"/>
      <c r="AJ18" s="8"/>
      <c r="AK18" s="6"/>
      <c r="AL18" s="6"/>
      <c r="AM18" s="6"/>
      <c r="AN18" s="6"/>
      <c r="AO18" s="6"/>
      <c r="AP18" s="6"/>
      <c r="AQ18" s="6"/>
      <c r="AR18" s="54"/>
      <c r="AS18" s="6"/>
      <c r="AT18" s="6"/>
      <c r="AU18" s="6"/>
      <c r="AV18" s="6"/>
      <c r="AW18" s="6" t="s">
        <v>254</v>
      </c>
      <c r="AX18" s="6">
        <v>500000</v>
      </c>
      <c r="AY18" s="6"/>
      <c r="AZ18" s="6" t="s">
        <v>254</v>
      </c>
      <c r="BA18" s="6">
        <v>1000000</v>
      </c>
      <c r="BB18" s="6"/>
      <c r="BC18" s="6" t="s">
        <v>254</v>
      </c>
      <c r="BD18" s="6">
        <v>1000000</v>
      </c>
      <c r="BE18" s="6"/>
      <c r="BF18" s="6" t="s">
        <v>2</v>
      </c>
      <c r="BG18" s="6"/>
      <c r="BH18" s="6"/>
      <c r="BI18" s="6" t="s">
        <v>2</v>
      </c>
      <c r="BJ18" s="6"/>
      <c r="BK18" s="6"/>
      <c r="BL18" s="6" t="s">
        <v>2</v>
      </c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</row>
    <row r="19" spans="1:75" ht="45" x14ac:dyDescent="0.25">
      <c r="A19" s="115" t="s">
        <v>3</v>
      </c>
      <c r="B19" s="12" t="s">
        <v>82</v>
      </c>
      <c r="C19" s="7" t="s">
        <v>170</v>
      </c>
      <c r="D19" s="7" t="s">
        <v>83</v>
      </c>
      <c r="E19" s="7" t="s">
        <v>173</v>
      </c>
      <c r="F19" s="79" t="s">
        <v>154</v>
      </c>
      <c r="G19" s="7" t="s">
        <v>172</v>
      </c>
      <c r="H19" s="7"/>
      <c r="I19" s="7" t="s">
        <v>133</v>
      </c>
      <c r="J19" s="40">
        <v>0</v>
      </c>
      <c r="K19" s="57"/>
      <c r="L19" s="44" t="s">
        <v>100</v>
      </c>
      <c r="M19" s="27">
        <f t="shared" si="4"/>
        <v>500000</v>
      </c>
      <c r="N19" s="10">
        <f t="shared" si="1"/>
        <v>0</v>
      </c>
      <c r="O19" s="6">
        <f t="shared" si="2"/>
        <v>-500000</v>
      </c>
      <c r="P19" s="6"/>
      <c r="Q19" s="6"/>
      <c r="R19" s="8"/>
      <c r="S19" s="6"/>
      <c r="T19" s="6"/>
      <c r="U19" s="9"/>
      <c r="V19" s="6"/>
      <c r="W19" s="6"/>
      <c r="X19" s="8"/>
      <c r="Y19" s="6"/>
      <c r="Z19" s="6"/>
      <c r="AA19" s="8"/>
      <c r="AB19" s="6"/>
      <c r="AC19" s="6"/>
      <c r="AD19" s="8"/>
      <c r="AE19" s="6"/>
      <c r="AF19" s="6"/>
      <c r="AG19" s="8"/>
      <c r="AH19" s="6"/>
      <c r="AI19" s="6"/>
      <c r="AJ19" s="8"/>
      <c r="AK19" s="6"/>
      <c r="AL19" s="6"/>
      <c r="AM19" s="6"/>
      <c r="AN19" s="6"/>
      <c r="AO19" s="6"/>
      <c r="AP19" s="6"/>
      <c r="AQ19" s="6"/>
      <c r="AR19" s="54"/>
      <c r="AS19" s="6"/>
      <c r="AT19" s="6"/>
      <c r="AU19" s="6"/>
      <c r="AV19" s="6"/>
      <c r="AW19" s="6"/>
      <c r="AX19" s="6">
        <v>50000</v>
      </c>
      <c r="AY19" s="6"/>
      <c r="AZ19" s="6" t="s">
        <v>254</v>
      </c>
      <c r="BA19" s="6">
        <v>400000</v>
      </c>
      <c r="BB19" s="6"/>
      <c r="BC19" s="6" t="s">
        <v>254</v>
      </c>
      <c r="BD19" s="6">
        <v>50000</v>
      </c>
      <c r="BE19" s="6"/>
      <c r="BF19" s="6" t="s">
        <v>2</v>
      </c>
      <c r="BG19" s="6"/>
      <c r="BH19" s="6"/>
      <c r="BI19" s="6" t="s">
        <v>2</v>
      </c>
      <c r="BJ19" s="6"/>
      <c r="BK19" s="6"/>
      <c r="BL19" s="6" t="s">
        <v>2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</row>
    <row r="20" spans="1:75" ht="45" x14ac:dyDescent="0.25">
      <c r="A20" s="115" t="s">
        <v>3</v>
      </c>
      <c r="B20" s="12" t="s">
        <v>82</v>
      </c>
      <c r="C20" s="7" t="s">
        <v>170</v>
      </c>
      <c r="D20" s="7" t="s">
        <v>83</v>
      </c>
      <c r="E20" s="7" t="s">
        <v>175</v>
      </c>
      <c r="F20" s="79" t="s">
        <v>154</v>
      </c>
      <c r="G20" s="7" t="s">
        <v>172</v>
      </c>
      <c r="H20" s="7"/>
      <c r="I20" s="7" t="s">
        <v>133</v>
      </c>
      <c r="J20" s="40">
        <v>0</v>
      </c>
      <c r="K20" s="57"/>
      <c r="L20" s="44" t="s">
        <v>100</v>
      </c>
      <c r="M20" s="27">
        <f t="shared" si="4"/>
        <v>350000</v>
      </c>
      <c r="N20" s="10">
        <f t="shared" ref="N20" si="5">SUM(AY20,BB20,BE20,BH20,BK20,BN20)</f>
        <v>0</v>
      </c>
      <c r="O20" s="6">
        <f t="shared" ref="O20" si="6">N20-M20</f>
        <v>-350000</v>
      </c>
      <c r="P20" s="6"/>
      <c r="Q20" s="6"/>
      <c r="R20" s="8"/>
      <c r="S20" s="6"/>
      <c r="T20" s="6"/>
      <c r="U20" s="9"/>
      <c r="V20" s="6"/>
      <c r="W20" s="6"/>
      <c r="X20" s="8"/>
      <c r="Y20" s="6"/>
      <c r="Z20" s="6"/>
      <c r="AA20" s="8"/>
      <c r="AB20" s="6"/>
      <c r="AC20" s="6"/>
      <c r="AD20" s="8"/>
      <c r="AE20" s="6"/>
      <c r="AF20" s="6"/>
      <c r="AG20" s="8"/>
      <c r="AH20" s="6"/>
      <c r="AI20" s="6"/>
      <c r="AJ20" s="8"/>
      <c r="AK20" s="6"/>
      <c r="AL20" s="6"/>
      <c r="AM20" s="6"/>
      <c r="AN20" s="6"/>
      <c r="AO20" s="6"/>
      <c r="AP20" s="6"/>
      <c r="AQ20" s="6"/>
      <c r="AR20" s="54"/>
      <c r="AS20" s="6"/>
      <c r="AT20" s="6"/>
      <c r="AU20" s="6"/>
      <c r="AV20" s="6"/>
      <c r="AW20" s="6"/>
      <c r="AX20" s="6"/>
      <c r="AY20" s="6"/>
      <c r="AZ20" s="6" t="s">
        <v>265</v>
      </c>
      <c r="BA20" s="6">
        <v>50000</v>
      </c>
      <c r="BB20" s="6"/>
      <c r="BC20" s="6" t="s">
        <v>254</v>
      </c>
      <c r="BD20" s="6">
        <v>150000</v>
      </c>
      <c r="BE20" s="6"/>
      <c r="BF20" s="6" t="s">
        <v>254</v>
      </c>
      <c r="BG20" s="6">
        <v>150000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</row>
    <row r="21" spans="1:75" ht="45" x14ac:dyDescent="0.25">
      <c r="A21" s="115" t="s">
        <v>3</v>
      </c>
      <c r="B21" s="12" t="s">
        <v>82</v>
      </c>
      <c r="C21" s="7" t="s">
        <v>170</v>
      </c>
      <c r="D21" s="7" t="s">
        <v>83</v>
      </c>
      <c r="E21" s="7" t="s">
        <v>176</v>
      </c>
      <c r="F21" s="79" t="s">
        <v>154</v>
      </c>
      <c r="G21" s="7" t="s">
        <v>172</v>
      </c>
      <c r="H21" s="7"/>
      <c r="I21" s="7" t="s">
        <v>133</v>
      </c>
      <c r="J21" s="40">
        <v>0</v>
      </c>
      <c r="K21" s="57"/>
      <c r="L21" s="44" t="s">
        <v>100</v>
      </c>
      <c r="M21" s="27">
        <f t="shared" si="4"/>
        <v>600000</v>
      </c>
      <c r="N21" s="10">
        <f t="shared" ref="N21" si="7">SUM(AY21,BB21,BE21,BH21,BK21,BN21)</f>
        <v>0</v>
      </c>
      <c r="O21" s="6">
        <f t="shared" ref="O21" si="8">N21-M21</f>
        <v>-600000</v>
      </c>
      <c r="P21" s="6"/>
      <c r="Q21" s="6"/>
      <c r="R21" s="8"/>
      <c r="S21" s="6"/>
      <c r="T21" s="6"/>
      <c r="U21" s="9"/>
      <c r="V21" s="6"/>
      <c r="W21" s="6"/>
      <c r="X21" s="8"/>
      <c r="Y21" s="6"/>
      <c r="Z21" s="6"/>
      <c r="AA21" s="8"/>
      <c r="AB21" s="6"/>
      <c r="AC21" s="6"/>
      <c r="AD21" s="8"/>
      <c r="AE21" s="6"/>
      <c r="AF21" s="6"/>
      <c r="AG21" s="8"/>
      <c r="AH21" s="6"/>
      <c r="AI21" s="6"/>
      <c r="AJ21" s="8"/>
      <c r="AK21" s="6"/>
      <c r="AL21" s="6"/>
      <c r="AM21" s="6"/>
      <c r="AN21" s="6"/>
      <c r="AO21" s="6"/>
      <c r="AP21" s="6"/>
      <c r="AQ21" s="6"/>
      <c r="AR21" s="54"/>
      <c r="AS21" s="6"/>
      <c r="AT21" s="6"/>
      <c r="AU21" s="6"/>
      <c r="AV21" s="6"/>
      <c r="AW21" s="6"/>
      <c r="AX21" s="6"/>
      <c r="AY21" s="6"/>
      <c r="AZ21" s="6" t="s">
        <v>255</v>
      </c>
      <c r="BA21" s="6">
        <v>100000</v>
      </c>
      <c r="BB21" s="6"/>
      <c r="BC21" s="6" t="s">
        <v>254</v>
      </c>
      <c r="BD21" s="6">
        <v>200000</v>
      </c>
      <c r="BE21" s="6"/>
      <c r="BF21" s="6" t="s">
        <v>254</v>
      </c>
      <c r="BG21" s="6">
        <v>200000</v>
      </c>
      <c r="BH21" s="6"/>
      <c r="BI21" s="6" t="s">
        <v>2</v>
      </c>
      <c r="BJ21" s="6">
        <v>50000</v>
      </c>
      <c r="BK21" s="6"/>
      <c r="BL21" s="6" t="s">
        <v>2</v>
      </c>
      <c r="BM21" s="6">
        <v>50000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</row>
    <row r="22" spans="1:75" ht="60" x14ac:dyDescent="0.25">
      <c r="A22" s="13" t="s">
        <v>76</v>
      </c>
      <c r="B22" s="12" t="s">
        <v>186</v>
      </c>
      <c r="C22" s="7" t="s">
        <v>170</v>
      </c>
      <c r="D22" s="7" t="s">
        <v>171</v>
      </c>
      <c r="E22" s="7" t="s">
        <v>174</v>
      </c>
      <c r="F22" s="79" t="s">
        <v>154</v>
      </c>
      <c r="G22" s="7" t="s">
        <v>172</v>
      </c>
      <c r="H22" s="7"/>
      <c r="I22" s="7" t="s">
        <v>133</v>
      </c>
      <c r="J22" s="40">
        <v>0</v>
      </c>
      <c r="K22" s="57"/>
      <c r="L22" s="44" t="s">
        <v>100</v>
      </c>
      <c r="M22" s="27">
        <v>1000000</v>
      </c>
      <c r="N22" s="10">
        <f t="shared" si="1"/>
        <v>0</v>
      </c>
      <c r="O22" s="6">
        <f t="shared" si="2"/>
        <v>-1000000</v>
      </c>
      <c r="P22" s="6"/>
      <c r="Q22" s="6"/>
      <c r="R22" s="8"/>
      <c r="S22" s="6"/>
      <c r="T22" s="6"/>
      <c r="U22" s="9"/>
      <c r="V22" s="6"/>
      <c r="W22" s="6"/>
      <c r="X22" s="8"/>
      <c r="Y22" s="6"/>
      <c r="Z22" s="6"/>
      <c r="AA22" s="8"/>
      <c r="AB22" s="6"/>
      <c r="AC22" s="6"/>
      <c r="AD22" s="8"/>
      <c r="AE22" s="6"/>
      <c r="AF22" s="6"/>
      <c r="AG22" s="8"/>
      <c r="AH22" s="6"/>
      <c r="AI22" s="6"/>
      <c r="AJ22" s="8"/>
      <c r="AK22" s="6"/>
      <c r="AL22" s="6"/>
      <c r="AM22" s="6"/>
      <c r="AN22" s="6"/>
      <c r="AO22" s="6"/>
      <c r="AP22" s="6"/>
      <c r="AQ22" s="6"/>
      <c r="AR22" s="54"/>
      <c r="AS22" s="6"/>
      <c r="AT22" s="6"/>
      <c r="AU22" s="6"/>
      <c r="AV22" s="6"/>
      <c r="AW22" s="6" t="s">
        <v>255</v>
      </c>
      <c r="AX22" s="6">
        <v>250000</v>
      </c>
      <c r="AY22" s="6"/>
      <c r="AZ22" s="6" t="s">
        <v>254</v>
      </c>
      <c r="BA22" s="6">
        <v>250000</v>
      </c>
      <c r="BB22" s="6"/>
      <c r="BC22" s="6" t="s">
        <v>254</v>
      </c>
      <c r="BD22" s="6">
        <v>250000</v>
      </c>
      <c r="BE22" s="6"/>
      <c r="BF22" s="6" t="s">
        <v>254</v>
      </c>
      <c r="BG22" s="6">
        <v>250000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</row>
    <row r="23" spans="1:75" ht="63.75" customHeight="1" x14ac:dyDescent="0.25">
      <c r="A23" s="13" t="s">
        <v>76</v>
      </c>
      <c r="B23" s="80" t="s">
        <v>158</v>
      </c>
      <c r="C23" s="79" t="s">
        <v>137</v>
      </c>
      <c r="D23" s="7" t="s">
        <v>159</v>
      </c>
      <c r="E23" s="7"/>
      <c r="F23" s="79" t="s">
        <v>161</v>
      </c>
      <c r="G23" s="7" t="s">
        <v>128</v>
      </c>
      <c r="H23" s="7"/>
      <c r="I23" s="7" t="s">
        <v>133</v>
      </c>
      <c r="J23" s="40">
        <f t="shared" si="3"/>
        <v>50000</v>
      </c>
      <c r="K23" s="57" t="s">
        <v>160</v>
      </c>
      <c r="L23" s="44" t="s">
        <v>100</v>
      </c>
      <c r="M23" s="27">
        <f>SUM(AU23, AX23,BA23,BD23,BG23,BJ23,BM23)</f>
        <v>0</v>
      </c>
      <c r="N23" s="10">
        <f t="shared" ref="N23:N31" si="9">SUM(AY23,BB23,BE23,BH23,BK23,BN23)</f>
        <v>0</v>
      </c>
      <c r="O23" s="6">
        <f t="shared" si="2"/>
        <v>0</v>
      </c>
      <c r="P23" s="6"/>
      <c r="Q23" s="6"/>
      <c r="R23" s="8"/>
      <c r="S23" s="6"/>
      <c r="T23" s="6"/>
      <c r="U23" s="9"/>
      <c r="V23" s="6"/>
      <c r="W23" s="6"/>
      <c r="X23" s="8"/>
      <c r="Y23" s="6"/>
      <c r="Z23" s="6"/>
      <c r="AA23" s="8"/>
      <c r="AB23" s="6"/>
      <c r="AC23" s="6"/>
      <c r="AD23" s="8"/>
      <c r="AE23" s="6"/>
      <c r="AF23" s="6"/>
      <c r="AG23" s="8"/>
      <c r="AH23" s="6"/>
      <c r="AI23" s="6"/>
      <c r="AJ23" s="8"/>
      <c r="AK23" s="6" t="s">
        <v>254</v>
      </c>
      <c r="AL23" s="6"/>
      <c r="AM23" s="6">
        <v>36000</v>
      </c>
      <c r="AN23" s="6" t="s">
        <v>254</v>
      </c>
      <c r="AO23" s="6"/>
      <c r="AP23" s="6">
        <v>14000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</row>
    <row r="24" spans="1:75" ht="60" x14ac:dyDescent="0.25">
      <c r="A24" s="13" t="s">
        <v>76</v>
      </c>
      <c r="B24" s="12" t="s">
        <v>158</v>
      </c>
      <c r="C24" s="7" t="s">
        <v>137</v>
      </c>
      <c r="D24" s="7" t="s">
        <v>77</v>
      </c>
      <c r="E24" s="7"/>
      <c r="F24" s="7" t="s">
        <v>161</v>
      </c>
      <c r="G24" s="7" t="s">
        <v>128</v>
      </c>
      <c r="H24" s="7"/>
      <c r="I24" s="7" t="s">
        <v>133</v>
      </c>
      <c r="J24" s="40">
        <f t="shared" si="3"/>
        <v>2000000</v>
      </c>
      <c r="K24" s="57" t="s">
        <v>13</v>
      </c>
      <c r="L24" s="44" t="s">
        <v>100</v>
      </c>
      <c r="M24" s="27">
        <f t="shared" ref="M24:M31" si="10">SUM(AU24, AX24,BA24,BD24,BG24,BJ24,BM24)</f>
        <v>0</v>
      </c>
      <c r="N24" s="10">
        <f t="shared" si="9"/>
        <v>0</v>
      </c>
      <c r="O24" s="6">
        <f t="shared" si="2"/>
        <v>0</v>
      </c>
      <c r="P24" s="6"/>
      <c r="Q24" s="6"/>
      <c r="R24" s="8"/>
      <c r="S24" s="6"/>
      <c r="T24" s="6"/>
      <c r="U24" s="9"/>
      <c r="V24" s="6"/>
      <c r="W24" s="6"/>
      <c r="X24" s="8"/>
      <c r="Y24" s="6" t="s">
        <v>254</v>
      </c>
      <c r="Z24" s="6"/>
      <c r="AA24" s="8">
        <v>250000</v>
      </c>
      <c r="AB24" s="6" t="s">
        <v>254</v>
      </c>
      <c r="AC24" s="6"/>
      <c r="AD24" s="8">
        <v>1000000</v>
      </c>
      <c r="AE24" s="6" t="s">
        <v>254</v>
      </c>
      <c r="AF24" s="6"/>
      <c r="AG24" s="8">
        <v>750000</v>
      </c>
      <c r="AH24" s="6"/>
      <c r="AI24" s="6"/>
      <c r="AJ24" s="8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spans="1:75" ht="75" x14ac:dyDescent="0.25">
      <c r="A25" s="13" t="s">
        <v>76</v>
      </c>
      <c r="B25" s="12" t="s">
        <v>78</v>
      </c>
      <c r="C25" s="7" t="s">
        <v>137</v>
      </c>
      <c r="D25" s="7" t="s">
        <v>14</v>
      </c>
      <c r="E25" s="7"/>
      <c r="F25" s="7" t="s">
        <v>162</v>
      </c>
      <c r="G25" s="7" t="s">
        <v>128</v>
      </c>
      <c r="H25" s="7"/>
      <c r="I25" s="7" t="s">
        <v>133</v>
      </c>
      <c r="J25" s="40">
        <f>SUM(R25,U25,X25,AA25,AD25,AG25,AJ25,AM25,AP25, AS25, AV25)</f>
        <v>4000000</v>
      </c>
      <c r="K25" s="57" t="s">
        <v>163</v>
      </c>
      <c r="L25" s="44" t="s">
        <v>100</v>
      </c>
      <c r="M25" s="27">
        <f t="shared" si="10"/>
        <v>0</v>
      </c>
      <c r="N25" s="10">
        <f t="shared" si="9"/>
        <v>0</v>
      </c>
      <c r="O25" s="6">
        <f t="shared" si="2"/>
        <v>0</v>
      </c>
      <c r="P25" s="6"/>
      <c r="Q25" s="6"/>
      <c r="R25" s="8"/>
      <c r="S25" s="6"/>
      <c r="T25" s="6"/>
      <c r="U25" s="9"/>
      <c r="V25" s="6"/>
      <c r="W25" s="6"/>
      <c r="X25" s="8"/>
      <c r="Y25" s="6"/>
      <c r="Z25" s="6"/>
      <c r="AA25" s="8"/>
      <c r="AB25" s="6" t="s">
        <v>255</v>
      </c>
      <c r="AC25" s="6"/>
      <c r="AD25" s="8">
        <v>500000</v>
      </c>
      <c r="AE25" s="6" t="s">
        <v>254</v>
      </c>
      <c r="AF25" s="6"/>
      <c r="AG25" s="8">
        <v>500000</v>
      </c>
      <c r="AH25" s="6" t="s">
        <v>254</v>
      </c>
      <c r="AI25" s="6"/>
      <c r="AJ25" s="8">
        <v>750000</v>
      </c>
      <c r="AK25" s="6" t="s">
        <v>254</v>
      </c>
      <c r="AL25" s="6"/>
      <c r="AM25" s="6">
        <v>750000</v>
      </c>
      <c r="AN25" s="6" t="s">
        <v>254</v>
      </c>
      <c r="AO25" s="6"/>
      <c r="AP25" s="6">
        <v>750000</v>
      </c>
      <c r="AQ25" s="6" t="s">
        <v>254</v>
      </c>
      <c r="AR25" s="6"/>
      <c r="AS25" s="6">
        <v>750000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</row>
    <row r="26" spans="1:75" ht="75" x14ac:dyDescent="0.25">
      <c r="A26" s="13" t="s">
        <v>76</v>
      </c>
      <c r="B26" s="12" t="s">
        <v>78</v>
      </c>
      <c r="C26" s="7" t="s">
        <v>137</v>
      </c>
      <c r="D26" s="7" t="s">
        <v>165</v>
      </c>
      <c r="E26" s="7"/>
      <c r="F26" s="7" t="s">
        <v>164</v>
      </c>
      <c r="G26" s="7" t="s">
        <v>128</v>
      </c>
      <c r="H26" s="7"/>
      <c r="I26" s="7" t="s">
        <v>133</v>
      </c>
      <c r="J26" s="40">
        <f>SUM(R26,U26,X26,AA26,AD26,AG26,AJ26,AM26,AP26, AS26, AV26)</f>
        <v>2500000</v>
      </c>
      <c r="K26" s="57" t="s">
        <v>13</v>
      </c>
      <c r="L26" s="44" t="s">
        <v>100</v>
      </c>
      <c r="M26" s="27">
        <f t="shared" si="10"/>
        <v>0</v>
      </c>
      <c r="N26" s="10">
        <f t="shared" si="9"/>
        <v>0</v>
      </c>
      <c r="O26" s="6">
        <f t="shared" si="2"/>
        <v>0</v>
      </c>
      <c r="P26" s="6"/>
      <c r="Q26" s="6"/>
      <c r="R26" s="8"/>
      <c r="S26" s="6"/>
      <c r="T26" s="6"/>
      <c r="U26" s="9"/>
      <c r="V26" s="6"/>
      <c r="W26" s="6"/>
      <c r="X26" s="8"/>
      <c r="Y26" s="6"/>
      <c r="Z26" s="6"/>
      <c r="AA26" s="8"/>
      <c r="AB26" s="6"/>
      <c r="AC26" s="6"/>
      <c r="AD26" s="8"/>
      <c r="AE26" s="6"/>
      <c r="AF26" s="6"/>
      <c r="AG26" s="8"/>
      <c r="AH26" s="6"/>
      <c r="AI26" s="6"/>
      <c r="AJ26" s="8"/>
      <c r="AK26" s="6" t="s">
        <v>255</v>
      </c>
      <c r="AL26" s="6"/>
      <c r="AM26" s="6">
        <v>500000</v>
      </c>
      <c r="AN26" s="6" t="s">
        <v>254</v>
      </c>
      <c r="AO26" s="6"/>
      <c r="AP26" s="6">
        <v>1000000</v>
      </c>
      <c r="AQ26" s="6" t="s">
        <v>254</v>
      </c>
      <c r="AR26" s="6"/>
      <c r="AS26" s="6">
        <v>1000000</v>
      </c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</row>
    <row r="27" spans="1:75" ht="60" x14ac:dyDescent="0.25">
      <c r="A27" s="13" t="s">
        <v>76</v>
      </c>
      <c r="B27" s="12" t="s">
        <v>78</v>
      </c>
      <c r="C27" s="7" t="s">
        <v>137</v>
      </c>
      <c r="D27" s="7" t="s">
        <v>177</v>
      </c>
      <c r="E27" s="7" t="s">
        <v>167</v>
      </c>
      <c r="F27" s="7" t="s">
        <v>178</v>
      </c>
      <c r="G27" s="7" t="s">
        <v>156</v>
      </c>
      <c r="H27" s="7"/>
      <c r="I27" s="7" t="s">
        <v>133</v>
      </c>
      <c r="J27" s="40">
        <v>0</v>
      </c>
      <c r="K27" s="57"/>
      <c r="L27" s="44"/>
      <c r="M27" s="27">
        <f t="shared" si="10"/>
        <v>4250000</v>
      </c>
      <c r="N27" s="10">
        <f t="shared" si="9"/>
        <v>0</v>
      </c>
      <c r="O27" s="6">
        <f t="shared" si="2"/>
        <v>-4250000</v>
      </c>
      <c r="P27" s="6"/>
      <c r="Q27" s="6"/>
      <c r="R27" s="8"/>
      <c r="S27" s="6"/>
      <c r="T27" s="6"/>
      <c r="U27" s="9"/>
      <c r="V27" s="6"/>
      <c r="W27" s="6"/>
      <c r="X27" s="8"/>
      <c r="Y27" s="6"/>
      <c r="Z27" s="6"/>
      <c r="AA27" s="8"/>
      <c r="AB27" s="6"/>
      <c r="AC27" s="6"/>
      <c r="AD27" s="8"/>
      <c r="AE27" s="6"/>
      <c r="AF27" s="6"/>
      <c r="AG27" s="8"/>
      <c r="AH27" s="6"/>
      <c r="AI27" s="6"/>
      <c r="AJ27" s="8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 t="s">
        <v>255</v>
      </c>
      <c r="BD27" s="6">
        <v>250000</v>
      </c>
      <c r="BE27" s="6"/>
      <c r="BF27" s="6" t="s">
        <v>254</v>
      </c>
      <c r="BG27" s="6">
        <v>2000000</v>
      </c>
      <c r="BH27" s="6"/>
      <c r="BI27" s="6" t="s">
        <v>254</v>
      </c>
      <c r="BJ27" s="6">
        <v>2000000</v>
      </c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</row>
    <row r="28" spans="1:75" ht="75" x14ac:dyDescent="0.25">
      <c r="A28" s="13" t="s">
        <v>76</v>
      </c>
      <c r="B28" s="12" t="s">
        <v>78</v>
      </c>
      <c r="C28" s="7" t="s">
        <v>170</v>
      </c>
      <c r="D28" s="7" t="s">
        <v>180</v>
      </c>
      <c r="E28" s="7" t="s">
        <v>179</v>
      </c>
      <c r="F28" s="7" t="s">
        <v>178</v>
      </c>
      <c r="G28" s="7" t="s">
        <v>172</v>
      </c>
      <c r="H28" s="7"/>
      <c r="I28" s="7" t="s">
        <v>133</v>
      </c>
      <c r="J28" s="40">
        <v>0</v>
      </c>
      <c r="K28" s="57"/>
      <c r="L28" s="44"/>
      <c r="M28" s="27">
        <f t="shared" si="10"/>
        <v>45000</v>
      </c>
      <c r="N28" s="10"/>
      <c r="O28" s="6"/>
      <c r="P28" s="6"/>
      <c r="Q28" s="6"/>
      <c r="R28" s="8"/>
      <c r="S28" s="6"/>
      <c r="T28" s="6"/>
      <c r="U28" s="9"/>
      <c r="V28" s="6"/>
      <c r="W28" s="6"/>
      <c r="X28" s="8"/>
      <c r="Y28" s="6"/>
      <c r="Z28" s="6"/>
      <c r="AA28" s="8"/>
      <c r="AB28" s="6"/>
      <c r="AC28" s="6"/>
      <c r="AD28" s="8"/>
      <c r="AE28" s="6"/>
      <c r="AF28" s="6"/>
      <c r="AG28" s="8"/>
      <c r="AH28" s="6"/>
      <c r="AI28" s="6"/>
      <c r="AJ28" s="8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 t="s">
        <v>254</v>
      </c>
      <c r="BD28" s="6">
        <v>15000</v>
      </c>
      <c r="BE28" s="6"/>
      <c r="BF28" s="6" t="s">
        <v>254</v>
      </c>
      <c r="BG28" s="6">
        <v>15000</v>
      </c>
      <c r="BH28" s="6"/>
      <c r="BI28" s="6" t="s">
        <v>254</v>
      </c>
      <c r="BJ28" s="6">
        <v>15000</v>
      </c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</row>
    <row r="29" spans="1:75" ht="105" x14ac:dyDescent="0.25">
      <c r="A29" s="13" t="s">
        <v>76</v>
      </c>
      <c r="B29" s="12" t="s">
        <v>78</v>
      </c>
      <c r="C29" s="7" t="s">
        <v>170</v>
      </c>
      <c r="D29" s="7" t="s">
        <v>181</v>
      </c>
      <c r="E29" s="7" t="s">
        <v>182</v>
      </c>
      <c r="F29" s="7" t="s">
        <v>178</v>
      </c>
      <c r="G29" s="7" t="s">
        <v>172</v>
      </c>
      <c r="H29" s="7"/>
      <c r="I29" s="7" t="s">
        <v>133</v>
      </c>
      <c r="J29" s="40">
        <v>0</v>
      </c>
      <c r="K29" s="57"/>
      <c r="L29" s="44"/>
      <c r="M29" s="27">
        <f t="shared" si="10"/>
        <v>150000</v>
      </c>
      <c r="N29" s="10"/>
      <c r="O29" s="6"/>
      <c r="P29" s="6"/>
      <c r="Q29" s="6"/>
      <c r="R29" s="8"/>
      <c r="S29" s="6"/>
      <c r="T29" s="6"/>
      <c r="U29" s="9"/>
      <c r="V29" s="6"/>
      <c r="W29" s="6"/>
      <c r="X29" s="8"/>
      <c r="Y29" s="6"/>
      <c r="Z29" s="6"/>
      <c r="AA29" s="8"/>
      <c r="AB29" s="6"/>
      <c r="AC29" s="6"/>
      <c r="AD29" s="8"/>
      <c r="AE29" s="6"/>
      <c r="AF29" s="6"/>
      <c r="AG29" s="8"/>
      <c r="AH29" s="6"/>
      <c r="AI29" s="6"/>
      <c r="AJ29" s="8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 t="s">
        <v>265</v>
      </c>
      <c r="BG29" s="6">
        <v>50000</v>
      </c>
      <c r="BH29" s="6"/>
      <c r="BI29" s="6" t="s">
        <v>254</v>
      </c>
      <c r="BJ29" s="6">
        <v>50000</v>
      </c>
      <c r="BK29" s="6"/>
      <c r="BL29" s="6" t="s">
        <v>254</v>
      </c>
      <c r="BM29" s="6">
        <v>50000</v>
      </c>
      <c r="BN29" s="6"/>
      <c r="BO29" s="6"/>
      <c r="BP29" s="6"/>
      <c r="BQ29" s="6"/>
      <c r="BR29" s="6"/>
      <c r="BS29" s="6"/>
      <c r="BT29" s="6"/>
      <c r="BU29" s="6"/>
      <c r="BV29" s="6"/>
      <c r="BW29" s="6"/>
    </row>
    <row r="30" spans="1:75" ht="120" x14ac:dyDescent="0.25">
      <c r="A30" s="13" t="s">
        <v>76</v>
      </c>
      <c r="B30" s="12" t="s">
        <v>78</v>
      </c>
      <c r="C30" s="7" t="s">
        <v>170</v>
      </c>
      <c r="D30" s="7" t="s">
        <v>183</v>
      </c>
      <c r="E30" s="7" t="s">
        <v>184</v>
      </c>
      <c r="F30" s="7" t="s">
        <v>178</v>
      </c>
      <c r="G30" s="7" t="s">
        <v>172</v>
      </c>
      <c r="H30" s="7"/>
      <c r="I30" s="7" t="s">
        <v>133</v>
      </c>
      <c r="J30" s="40">
        <v>0</v>
      </c>
      <c r="K30" s="57"/>
      <c r="L30" s="44"/>
      <c r="M30" s="27">
        <f t="shared" si="10"/>
        <v>150000</v>
      </c>
      <c r="N30" s="10"/>
      <c r="O30" s="6"/>
      <c r="P30" s="6"/>
      <c r="Q30" s="6"/>
      <c r="R30" s="8"/>
      <c r="S30" s="6"/>
      <c r="T30" s="6"/>
      <c r="U30" s="9"/>
      <c r="V30" s="6"/>
      <c r="W30" s="6"/>
      <c r="X30" s="8"/>
      <c r="Y30" s="6"/>
      <c r="Z30" s="6"/>
      <c r="AA30" s="8"/>
      <c r="AB30" s="6"/>
      <c r="AC30" s="6"/>
      <c r="AD30" s="8"/>
      <c r="AE30" s="6"/>
      <c r="AF30" s="6"/>
      <c r="AG30" s="8"/>
      <c r="AH30" s="6"/>
      <c r="AI30" s="6"/>
      <c r="AJ30" s="8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 t="s">
        <v>265</v>
      </c>
      <c r="BG30" s="6">
        <v>50000</v>
      </c>
      <c r="BH30" s="6"/>
      <c r="BI30" s="6" t="s">
        <v>254</v>
      </c>
      <c r="BJ30" s="6">
        <v>50000</v>
      </c>
      <c r="BK30" s="6"/>
      <c r="BL30" s="6" t="s">
        <v>254</v>
      </c>
      <c r="BM30" s="6">
        <v>50000</v>
      </c>
      <c r="BN30" s="6"/>
      <c r="BO30" s="6"/>
      <c r="BP30" s="6"/>
      <c r="BQ30" s="6"/>
      <c r="BR30" s="6"/>
      <c r="BS30" s="6"/>
      <c r="BT30" s="6"/>
      <c r="BU30" s="6"/>
      <c r="BV30" s="6"/>
      <c r="BW30" s="6"/>
    </row>
    <row r="31" spans="1:75" ht="45" x14ac:dyDescent="0.25">
      <c r="A31" s="13" t="s">
        <v>76</v>
      </c>
      <c r="B31" s="12" t="s">
        <v>78</v>
      </c>
      <c r="C31" s="7" t="s">
        <v>137</v>
      </c>
      <c r="D31" s="7" t="s">
        <v>166</v>
      </c>
      <c r="E31" s="7"/>
      <c r="F31" s="7" t="s">
        <v>164</v>
      </c>
      <c r="G31" s="7" t="s">
        <v>128</v>
      </c>
      <c r="H31" s="7"/>
      <c r="I31" s="7" t="s">
        <v>133</v>
      </c>
      <c r="J31" s="40">
        <f t="shared" ref="J31" si="11">SUM(R31,U31,X31,AA31,AD31,AG31,AJ31,AM31,AP31, AS31, AV31)</f>
        <v>1800000</v>
      </c>
      <c r="K31" s="57" t="s">
        <v>13</v>
      </c>
      <c r="L31" s="44" t="s">
        <v>100</v>
      </c>
      <c r="M31" s="27">
        <f t="shared" si="10"/>
        <v>0</v>
      </c>
      <c r="N31" s="10">
        <f t="shared" si="9"/>
        <v>0</v>
      </c>
      <c r="O31" s="6">
        <f t="shared" si="2"/>
        <v>0</v>
      </c>
      <c r="P31" s="6"/>
      <c r="Q31" s="6"/>
      <c r="R31" s="8">
        <v>200000</v>
      </c>
      <c r="S31" s="6"/>
      <c r="T31" s="6"/>
      <c r="U31" s="9">
        <v>800000</v>
      </c>
      <c r="V31" s="6"/>
      <c r="W31" s="6"/>
      <c r="X31" s="8">
        <v>800000</v>
      </c>
      <c r="Y31" s="6"/>
      <c r="Z31" s="6"/>
      <c r="AA31" s="8"/>
      <c r="AB31" s="6"/>
      <c r="AC31" s="6"/>
      <c r="AD31" s="8"/>
      <c r="AE31" s="6"/>
      <c r="AF31" s="6"/>
      <c r="AG31" s="8"/>
      <c r="AH31" s="6"/>
      <c r="AI31" s="6"/>
      <c r="AJ31" s="8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</row>
    <row r="32" spans="1:75" x14ac:dyDescent="0.25">
      <c r="A32" s="22" t="s">
        <v>3</v>
      </c>
      <c r="B32" s="12" t="s">
        <v>220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6"/>
      <c r="Q32" s="6"/>
      <c r="R32" s="116"/>
      <c r="S32" s="6"/>
      <c r="T32" s="6"/>
      <c r="U32" s="116"/>
      <c r="V32" s="6"/>
      <c r="W32" s="6"/>
      <c r="X32" s="116"/>
      <c r="Y32" s="6"/>
      <c r="Z32" s="6"/>
      <c r="AA32" s="116"/>
      <c r="AB32" s="6"/>
      <c r="AC32" s="6"/>
      <c r="AD32" s="116"/>
      <c r="AE32" s="6"/>
      <c r="AF32" s="6"/>
      <c r="AG32" s="116"/>
      <c r="AH32" s="6"/>
      <c r="AI32" s="6"/>
      <c r="AJ32" s="116"/>
      <c r="AK32" s="6"/>
      <c r="AL32" s="6"/>
      <c r="AM32" s="116"/>
      <c r="AN32" s="6"/>
      <c r="AO32" s="6"/>
      <c r="AP32" s="116"/>
      <c r="AQ32" s="6"/>
      <c r="AR32" s="116"/>
      <c r="AS32" s="116"/>
      <c r="AT32" s="6"/>
      <c r="AU32" s="116"/>
      <c r="AV32" s="116"/>
      <c r="AW32" s="6"/>
      <c r="AX32" s="116"/>
      <c r="AY32" s="116"/>
      <c r="AZ32" s="6"/>
      <c r="BA32" s="116"/>
      <c r="BB32" s="116"/>
      <c r="BC32" s="6"/>
      <c r="BD32" s="116"/>
      <c r="BE32" s="116"/>
      <c r="BF32" s="6"/>
      <c r="BG32" s="116"/>
      <c r="BH32" s="116"/>
      <c r="BI32" s="6"/>
      <c r="BJ32" s="116"/>
      <c r="BK32" s="116"/>
      <c r="BL32" s="6"/>
      <c r="BM32" s="116"/>
      <c r="BN32" s="116"/>
      <c r="BO32" s="6"/>
      <c r="BP32" s="116"/>
      <c r="BQ32" s="116"/>
      <c r="BR32" s="6"/>
      <c r="BS32" s="116"/>
      <c r="BT32" s="116"/>
      <c r="BU32" s="6"/>
      <c r="BV32" s="116"/>
      <c r="BW32" s="116"/>
    </row>
    <row r="33" spans="1:75" x14ac:dyDescent="0.25">
      <c r="A33" s="22" t="s">
        <v>3</v>
      </c>
      <c r="B33" s="12" t="s">
        <v>221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6"/>
      <c r="Q33" s="6"/>
      <c r="R33" s="116"/>
      <c r="S33" s="6"/>
      <c r="T33" s="6"/>
      <c r="U33" s="116"/>
      <c r="V33" s="6"/>
      <c r="W33" s="6"/>
      <c r="X33" s="116"/>
      <c r="Y33" s="6"/>
      <c r="Z33" s="6"/>
      <c r="AA33" s="116"/>
      <c r="AB33" s="6"/>
      <c r="AC33" s="6"/>
      <c r="AD33" s="116"/>
      <c r="AE33" s="6"/>
      <c r="AF33" s="6"/>
      <c r="AG33" s="116"/>
      <c r="AH33" s="6"/>
      <c r="AI33" s="6"/>
      <c r="AJ33" s="116"/>
      <c r="AK33" s="6"/>
      <c r="AL33" s="6"/>
      <c r="AM33" s="116"/>
      <c r="AN33" s="6"/>
      <c r="AO33" s="6"/>
      <c r="AP33" s="116"/>
      <c r="AQ33" s="6"/>
      <c r="AR33" s="116"/>
      <c r="AS33" s="116"/>
      <c r="AT33" s="6"/>
      <c r="AU33" s="116"/>
      <c r="AV33" s="116"/>
      <c r="AW33" s="6"/>
      <c r="AX33" s="116"/>
      <c r="AY33" s="116"/>
      <c r="AZ33" s="6"/>
      <c r="BA33" s="116"/>
      <c r="BB33" s="116"/>
      <c r="BC33" s="6"/>
      <c r="BD33" s="116"/>
      <c r="BE33" s="116"/>
      <c r="BF33" s="6"/>
      <c r="BG33" s="116"/>
      <c r="BH33" s="116"/>
      <c r="BI33" s="6"/>
      <c r="BJ33" s="116"/>
      <c r="BK33" s="116"/>
      <c r="BL33" s="6"/>
      <c r="BM33" s="116"/>
      <c r="BN33" s="116"/>
      <c r="BO33" s="6"/>
      <c r="BP33" s="116"/>
      <c r="BQ33" s="116"/>
      <c r="BR33" s="6"/>
      <c r="BS33" s="116"/>
      <c r="BT33" s="116"/>
      <c r="BU33" s="6"/>
      <c r="BV33" s="116"/>
      <c r="BW33" s="116"/>
    </row>
    <row r="34" spans="1:75" x14ac:dyDescent="0.25">
      <c r="A34" s="22" t="s">
        <v>3</v>
      </c>
      <c r="B34" s="12" t="s">
        <v>222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6"/>
      <c r="Q34" s="6"/>
      <c r="R34" s="116"/>
      <c r="S34" s="6"/>
      <c r="T34" s="6"/>
      <c r="U34" s="116"/>
      <c r="V34" s="6"/>
      <c r="W34" s="6"/>
      <c r="X34" s="116"/>
      <c r="Y34" s="6"/>
      <c r="Z34" s="6"/>
      <c r="AA34" s="116"/>
      <c r="AB34" s="6"/>
      <c r="AC34" s="6"/>
      <c r="AD34" s="116"/>
      <c r="AE34" s="6"/>
      <c r="AF34" s="6"/>
      <c r="AG34" s="116"/>
      <c r="AH34" s="6"/>
      <c r="AI34" s="6"/>
      <c r="AJ34" s="116"/>
      <c r="AK34" s="6"/>
      <c r="AL34" s="6"/>
      <c r="AM34" s="116"/>
      <c r="AN34" s="6"/>
      <c r="AO34" s="6"/>
      <c r="AP34" s="116"/>
      <c r="AQ34" s="6"/>
      <c r="AR34" s="116"/>
      <c r="AS34" s="116"/>
      <c r="AT34" s="6"/>
      <c r="AU34" s="116"/>
      <c r="AV34" s="116"/>
      <c r="AW34" s="6"/>
      <c r="AX34" s="116"/>
      <c r="AY34" s="116"/>
      <c r="AZ34" s="6"/>
      <c r="BA34" s="116"/>
      <c r="BB34" s="116"/>
      <c r="BC34" s="6"/>
      <c r="BD34" s="116"/>
      <c r="BE34" s="116"/>
      <c r="BF34" s="6"/>
      <c r="BG34" s="116"/>
      <c r="BH34" s="116"/>
      <c r="BI34" s="6"/>
      <c r="BJ34" s="116"/>
      <c r="BK34" s="116"/>
      <c r="BL34" s="6"/>
      <c r="BM34" s="116"/>
      <c r="BN34" s="116"/>
      <c r="BO34" s="6"/>
      <c r="BP34" s="116"/>
      <c r="BQ34" s="116"/>
      <c r="BR34" s="6"/>
      <c r="BS34" s="116"/>
      <c r="BT34" s="116"/>
      <c r="BU34" s="6"/>
      <c r="BV34" s="116"/>
      <c r="BW34" s="116"/>
    </row>
    <row r="35" spans="1:75" x14ac:dyDescent="0.25">
      <c r="A35" s="22" t="s">
        <v>3</v>
      </c>
      <c r="B35" s="12" t="s">
        <v>223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6"/>
      <c r="Q35" s="6"/>
      <c r="R35" s="116"/>
      <c r="S35" s="6"/>
      <c r="T35" s="6"/>
      <c r="U35" s="116"/>
      <c r="V35" s="6"/>
      <c r="W35" s="6"/>
      <c r="X35" s="116"/>
      <c r="Y35" s="6"/>
      <c r="Z35" s="6"/>
      <c r="AA35" s="116"/>
      <c r="AB35" s="6"/>
      <c r="AC35" s="6"/>
      <c r="AD35" s="116"/>
      <c r="AE35" s="6"/>
      <c r="AF35" s="6"/>
      <c r="AG35" s="116"/>
      <c r="AH35" s="6"/>
      <c r="AI35" s="6"/>
      <c r="AJ35" s="116"/>
      <c r="AK35" s="6"/>
      <c r="AL35" s="6"/>
      <c r="AM35" s="116"/>
      <c r="AN35" s="6"/>
      <c r="AO35" s="6"/>
      <c r="AP35" s="116"/>
      <c r="AQ35" s="6"/>
      <c r="AR35" s="116"/>
      <c r="AS35" s="116"/>
      <c r="AT35" s="6"/>
      <c r="AU35" s="116"/>
      <c r="AV35" s="116"/>
      <c r="AW35" s="6"/>
      <c r="AX35" s="116"/>
      <c r="AY35" s="116"/>
      <c r="AZ35" s="6"/>
      <c r="BA35" s="116"/>
      <c r="BB35" s="116"/>
      <c r="BC35" s="6"/>
      <c r="BD35" s="116"/>
      <c r="BE35" s="116"/>
      <c r="BF35" s="6"/>
      <c r="BG35" s="116"/>
      <c r="BH35" s="116"/>
      <c r="BI35" s="6"/>
      <c r="BJ35" s="116"/>
      <c r="BK35" s="116"/>
      <c r="BL35" s="6"/>
      <c r="BM35" s="116"/>
      <c r="BN35" s="116"/>
      <c r="BO35" s="6"/>
      <c r="BP35" s="116"/>
      <c r="BQ35" s="116"/>
      <c r="BR35" s="6"/>
      <c r="BS35" s="116"/>
      <c r="BT35" s="116"/>
      <c r="BU35" s="6"/>
      <c r="BV35" s="116"/>
      <c r="BW35" s="116"/>
    </row>
    <row r="36" spans="1:75" ht="45" x14ac:dyDescent="0.25">
      <c r="A36" s="30" t="s">
        <v>19</v>
      </c>
      <c r="B36" s="12" t="s">
        <v>224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6"/>
      <c r="Q36" s="6"/>
      <c r="R36" s="116"/>
      <c r="S36" s="6"/>
      <c r="T36" s="6"/>
      <c r="U36" s="116"/>
      <c r="V36" s="6"/>
      <c r="W36" s="6"/>
      <c r="X36" s="116"/>
      <c r="Y36" s="6"/>
      <c r="Z36" s="6"/>
      <c r="AA36" s="116"/>
      <c r="AB36" s="6"/>
      <c r="AC36" s="6"/>
      <c r="AD36" s="116"/>
      <c r="AE36" s="6"/>
      <c r="AF36" s="6"/>
      <c r="AG36" s="116"/>
      <c r="AH36" s="6"/>
      <c r="AI36" s="6"/>
      <c r="AJ36" s="116"/>
      <c r="AK36" s="6"/>
      <c r="AL36" s="6"/>
      <c r="AM36" s="116"/>
      <c r="AN36" s="6"/>
      <c r="AO36" s="6"/>
      <c r="AP36" s="116"/>
      <c r="AQ36" s="6"/>
      <c r="AR36" s="116"/>
      <c r="AS36" s="116"/>
      <c r="AT36" s="6"/>
      <c r="AU36" s="116"/>
      <c r="AV36" s="116"/>
      <c r="AW36" s="6"/>
      <c r="AX36" s="116"/>
      <c r="AY36" s="116"/>
      <c r="AZ36" s="6"/>
      <c r="BA36" s="116"/>
      <c r="BB36" s="116"/>
      <c r="BC36" s="6"/>
      <c r="BD36" s="116"/>
      <c r="BE36" s="116"/>
      <c r="BF36" s="6"/>
      <c r="BG36" s="116"/>
      <c r="BH36" s="116"/>
      <c r="BI36" s="6"/>
      <c r="BJ36" s="116"/>
      <c r="BK36" s="116"/>
      <c r="BL36" s="6"/>
      <c r="BM36" s="116"/>
      <c r="BN36" s="116"/>
      <c r="BO36" s="6"/>
      <c r="BP36" s="116"/>
      <c r="BQ36" s="116"/>
      <c r="BR36" s="6"/>
      <c r="BS36" s="116"/>
      <c r="BT36" s="116"/>
      <c r="BU36" s="6"/>
      <c r="BV36" s="116"/>
      <c r="BW36" s="116"/>
    </row>
    <row r="37" spans="1:75" ht="45" x14ac:dyDescent="0.25">
      <c r="A37" s="30" t="s">
        <v>19</v>
      </c>
      <c r="B37" s="12" t="s">
        <v>225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6"/>
      <c r="Q37" s="6"/>
      <c r="R37" s="116"/>
      <c r="S37" s="6"/>
      <c r="T37" s="6"/>
      <c r="U37" s="116"/>
      <c r="V37" s="6"/>
      <c r="W37" s="6"/>
      <c r="X37" s="116"/>
      <c r="Y37" s="6"/>
      <c r="Z37" s="6"/>
      <c r="AA37" s="116"/>
      <c r="AB37" s="6"/>
      <c r="AC37" s="6"/>
      <c r="AD37" s="116"/>
      <c r="AE37" s="6"/>
      <c r="AF37" s="6"/>
      <c r="AG37" s="116"/>
      <c r="AH37" s="6"/>
      <c r="AI37" s="6"/>
      <c r="AJ37" s="116"/>
      <c r="AK37" s="6"/>
      <c r="AL37" s="6"/>
      <c r="AM37" s="116"/>
      <c r="AN37" s="6"/>
      <c r="AO37" s="6"/>
      <c r="AP37" s="116"/>
      <c r="AQ37" s="6"/>
      <c r="AR37" s="116"/>
      <c r="AS37" s="116"/>
      <c r="AT37" s="6"/>
      <c r="AU37" s="116"/>
      <c r="AV37" s="116"/>
      <c r="AW37" s="6"/>
      <c r="AX37" s="116"/>
      <c r="AY37" s="116"/>
      <c r="AZ37" s="6"/>
      <c r="BA37" s="116"/>
      <c r="BB37" s="116"/>
      <c r="BC37" s="6"/>
      <c r="BD37" s="116"/>
      <c r="BE37" s="116"/>
      <c r="BF37" s="6"/>
      <c r="BG37" s="116"/>
      <c r="BH37" s="116"/>
      <c r="BI37" s="6"/>
      <c r="BJ37" s="116"/>
      <c r="BK37" s="116"/>
      <c r="BL37" s="6"/>
      <c r="BM37" s="116"/>
      <c r="BN37" s="116"/>
      <c r="BO37" s="6"/>
      <c r="BP37" s="116"/>
      <c r="BQ37" s="116"/>
      <c r="BR37" s="6"/>
      <c r="BS37" s="116"/>
      <c r="BT37" s="116"/>
      <c r="BU37" s="6"/>
      <c r="BV37" s="116"/>
      <c r="BW37" s="116"/>
    </row>
    <row r="38" spans="1:75" ht="45" x14ac:dyDescent="0.25">
      <c r="A38" s="30" t="s">
        <v>19</v>
      </c>
      <c r="B38" s="12" t="s">
        <v>226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6"/>
      <c r="Q38" s="6"/>
      <c r="R38" s="116"/>
      <c r="S38" s="6"/>
      <c r="T38" s="6"/>
      <c r="U38" s="116"/>
      <c r="V38" s="6"/>
      <c r="W38" s="6"/>
      <c r="X38" s="116"/>
      <c r="Y38" s="6"/>
      <c r="Z38" s="6"/>
      <c r="AA38" s="116"/>
      <c r="AB38" s="6"/>
      <c r="AC38" s="6"/>
      <c r="AD38" s="116"/>
      <c r="AE38" s="6"/>
      <c r="AF38" s="6"/>
      <c r="AG38" s="116"/>
      <c r="AH38" s="6"/>
      <c r="AI38" s="6"/>
      <c r="AJ38" s="116"/>
      <c r="AK38" s="6"/>
      <c r="AL38" s="6"/>
      <c r="AM38" s="116"/>
      <c r="AN38" s="6"/>
      <c r="AO38" s="6"/>
      <c r="AP38" s="116"/>
      <c r="AQ38" s="6"/>
      <c r="AR38" s="116"/>
      <c r="AS38" s="116"/>
      <c r="AT38" s="6"/>
      <c r="AU38" s="116"/>
      <c r="AV38" s="116"/>
      <c r="AW38" s="6"/>
      <c r="AX38" s="116"/>
      <c r="AY38" s="116"/>
      <c r="AZ38" s="6"/>
      <c r="BA38" s="116"/>
      <c r="BB38" s="116"/>
      <c r="BC38" s="6"/>
      <c r="BD38" s="116"/>
      <c r="BE38" s="116"/>
      <c r="BF38" s="6"/>
      <c r="BG38" s="116"/>
      <c r="BH38" s="116"/>
      <c r="BI38" s="6"/>
      <c r="BJ38" s="116"/>
      <c r="BK38" s="116"/>
      <c r="BL38" s="6"/>
      <c r="BM38" s="116"/>
      <c r="BN38" s="116"/>
      <c r="BO38" s="6"/>
      <c r="BP38" s="116"/>
      <c r="BQ38" s="116"/>
      <c r="BR38" s="6"/>
      <c r="BS38" s="116"/>
      <c r="BT38" s="116"/>
      <c r="BU38" s="6"/>
      <c r="BV38" s="116"/>
      <c r="BW38" s="116"/>
    </row>
    <row r="39" spans="1:75" ht="45" x14ac:dyDescent="0.25">
      <c r="A39" s="30" t="s">
        <v>19</v>
      </c>
      <c r="B39" s="12" t="s">
        <v>227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6"/>
      <c r="Q39" s="6"/>
      <c r="R39" s="116"/>
      <c r="S39" s="6"/>
      <c r="T39" s="6"/>
      <c r="U39" s="116"/>
      <c r="V39" s="6"/>
      <c r="W39" s="6"/>
      <c r="X39" s="116"/>
      <c r="Y39" s="6"/>
      <c r="Z39" s="6"/>
      <c r="AA39" s="116"/>
      <c r="AB39" s="6"/>
      <c r="AC39" s="6"/>
      <c r="AD39" s="116"/>
      <c r="AE39" s="6"/>
      <c r="AF39" s="6"/>
      <c r="AG39" s="116"/>
      <c r="AH39" s="6"/>
      <c r="AI39" s="6"/>
      <c r="AJ39" s="116"/>
      <c r="AK39" s="6"/>
      <c r="AL39" s="6"/>
      <c r="AM39" s="116"/>
      <c r="AN39" s="6"/>
      <c r="AO39" s="6"/>
      <c r="AP39" s="116"/>
      <c r="AQ39" s="6"/>
      <c r="AR39" s="116"/>
      <c r="AS39" s="116"/>
      <c r="AT39" s="6"/>
      <c r="AU39" s="116"/>
      <c r="AV39" s="116"/>
      <c r="AW39" s="6"/>
      <c r="AX39" s="116"/>
      <c r="AY39" s="116"/>
      <c r="AZ39" s="6"/>
      <c r="BA39" s="116"/>
      <c r="BB39" s="116"/>
      <c r="BC39" s="6"/>
      <c r="BD39" s="116"/>
      <c r="BE39" s="116"/>
      <c r="BF39" s="6"/>
      <c r="BG39" s="116"/>
      <c r="BH39" s="116"/>
      <c r="BI39" s="6"/>
      <c r="BJ39" s="116"/>
      <c r="BK39" s="116"/>
      <c r="BL39" s="6"/>
      <c r="BM39" s="116"/>
      <c r="BN39" s="116"/>
      <c r="BO39" s="6"/>
      <c r="BP39" s="116"/>
      <c r="BQ39" s="116"/>
      <c r="BR39" s="6"/>
      <c r="BS39" s="116"/>
      <c r="BT39" s="116"/>
      <c r="BU39" s="6"/>
      <c r="BV39" s="116"/>
      <c r="BW39" s="116"/>
    </row>
    <row r="40" spans="1:75" ht="45" x14ac:dyDescent="0.25">
      <c r="A40" s="117" t="s">
        <v>219</v>
      </c>
      <c r="B40" s="12" t="s">
        <v>228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6"/>
      <c r="Q40" s="6"/>
      <c r="R40" s="116"/>
      <c r="S40" s="6"/>
      <c r="T40" s="6"/>
      <c r="U40" s="116"/>
      <c r="V40" s="6"/>
      <c r="W40" s="6"/>
      <c r="X40" s="116"/>
      <c r="Y40" s="6"/>
      <c r="Z40" s="6"/>
      <c r="AA40" s="116"/>
      <c r="AB40" s="6"/>
      <c r="AC40" s="6"/>
      <c r="AD40" s="116"/>
      <c r="AE40" s="6"/>
      <c r="AF40" s="6"/>
      <c r="AG40" s="116"/>
      <c r="AH40" s="6"/>
      <c r="AI40" s="6"/>
      <c r="AJ40" s="116"/>
      <c r="AK40" s="6"/>
      <c r="AL40" s="6"/>
      <c r="AM40" s="116"/>
      <c r="AN40" s="6"/>
      <c r="AO40" s="6"/>
      <c r="AP40" s="116"/>
      <c r="AQ40" s="6"/>
      <c r="AR40" s="116"/>
      <c r="AS40" s="116"/>
      <c r="AT40" s="6"/>
      <c r="AU40" s="116"/>
      <c r="AV40" s="116"/>
      <c r="AW40" s="6"/>
      <c r="AX40" s="116"/>
      <c r="AY40" s="116"/>
      <c r="AZ40" s="6"/>
      <c r="BA40" s="116"/>
      <c r="BB40" s="116"/>
      <c r="BC40" s="6"/>
      <c r="BD40" s="116"/>
      <c r="BE40" s="116"/>
      <c r="BF40" s="6"/>
      <c r="BG40" s="116"/>
      <c r="BH40" s="116"/>
      <c r="BI40" s="6"/>
      <c r="BJ40" s="116"/>
      <c r="BK40" s="116"/>
      <c r="BL40" s="6"/>
      <c r="BM40" s="116"/>
      <c r="BN40" s="116"/>
      <c r="BO40" s="6"/>
      <c r="BP40" s="116"/>
      <c r="BQ40" s="116"/>
      <c r="BR40" s="6"/>
      <c r="BS40" s="116"/>
      <c r="BT40" s="116"/>
      <c r="BU40" s="6"/>
      <c r="BV40" s="116"/>
      <c r="BW40" s="116"/>
    </row>
    <row r="41" spans="1:75" ht="45" x14ac:dyDescent="0.25">
      <c r="A41" s="117" t="s">
        <v>219</v>
      </c>
      <c r="B41" s="12" t="s">
        <v>229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6"/>
      <c r="Q41" s="6"/>
      <c r="R41" s="116"/>
      <c r="S41" s="6"/>
      <c r="T41" s="6"/>
      <c r="U41" s="116"/>
      <c r="V41" s="6"/>
      <c r="W41" s="6"/>
      <c r="X41" s="116"/>
      <c r="Y41" s="6"/>
      <c r="Z41" s="6"/>
      <c r="AA41" s="116"/>
      <c r="AB41" s="6"/>
      <c r="AC41" s="6"/>
      <c r="AD41" s="116"/>
      <c r="AE41" s="6"/>
      <c r="AF41" s="6"/>
      <c r="AG41" s="116"/>
      <c r="AH41" s="6"/>
      <c r="AI41" s="6"/>
      <c r="AJ41" s="116"/>
      <c r="AK41" s="6"/>
      <c r="AL41" s="6"/>
      <c r="AM41" s="116"/>
      <c r="AN41" s="6"/>
      <c r="AO41" s="6"/>
      <c r="AP41" s="116"/>
      <c r="AQ41" s="6"/>
      <c r="AR41" s="116"/>
      <c r="AS41" s="116"/>
      <c r="AT41" s="6"/>
      <c r="AU41" s="116"/>
      <c r="AV41" s="116"/>
      <c r="AW41" s="6"/>
      <c r="AX41" s="116"/>
      <c r="AY41" s="116"/>
      <c r="AZ41" s="6"/>
      <c r="BA41" s="116"/>
      <c r="BB41" s="116"/>
      <c r="BC41" s="6"/>
      <c r="BD41" s="116"/>
      <c r="BE41" s="116"/>
      <c r="BF41" s="6"/>
      <c r="BG41" s="116"/>
      <c r="BH41" s="116"/>
      <c r="BI41" s="6"/>
      <c r="BJ41" s="116"/>
      <c r="BK41" s="116"/>
      <c r="BL41" s="6"/>
      <c r="BM41" s="116"/>
      <c r="BN41" s="116"/>
      <c r="BO41" s="6"/>
      <c r="BP41" s="116"/>
      <c r="BQ41" s="116"/>
      <c r="BR41" s="6"/>
      <c r="BS41" s="116"/>
      <c r="BT41" s="116"/>
      <c r="BU41" s="6"/>
      <c r="BV41" s="116"/>
      <c r="BW41" s="116"/>
    </row>
    <row r="42" spans="1:75" ht="45" x14ac:dyDescent="0.25">
      <c r="A42" s="117" t="s">
        <v>219</v>
      </c>
      <c r="B42" s="12" t="s">
        <v>230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6"/>
      <c r="Q42" s="6"/>
      <c r="R42" s="116"/>
      <c r="S42" s="6"/>
      <c r="T42" s="6"/>
      <c r="U42" s="116"/>
      <c r="V42" s="6"/>
      <c r="W42" s="6"/>
      <c r="X42" s="116"/>
      <c r="Y42" s="6"/>
      <c r="Z42" s="6"/>
      <c r="AA42" s="116"/>
      <c r="AB42" s="6"/>
      <c r="AC42" s="6"/>
      <c r="AD42" s="116"/>
      <c r="AE42" s="6"/>
      <c r="AF42" s="6"/>
      <c r="AG42" s="116"/>
      <c r="AH42" s="6"/>
      <c r="AI42" s="6"/>
      <c r="AJ42" s="116"/>
      <c r="AK42" s="6"/>
      <c r="AL42" s="6"/>
      <c r="AM42" s="116"/>
      <c r="AN42" s="6"/>
      <c r="AO42" s="6"/>
      <c r="AP42" s="116"/>
      <c r="AQ42" s="6"/>
      <c r="AR42" s="116"/>
      <c r="AS42" s="116"/>
      <c r="AT42" s="6"/>
      <c r="AU42" s="116"/>
      <c r="AV42" s="116"/>
      <c r="AW42" s="6"/>
      <c r="AX42" s="116"/>
      <c r="AY42" s="116"/>
      <c r="AZ42" s="6"/>
      <c r="BA42" s="116"/>
      <c r="BB42" s="116"/>
      <c r="BC42" s="6"/>
      <c r="BD42" s="116"/>
      <c r="BE42" s="116"/>
      <c r="BF42" s="6"/>
      <c r="BG42" s="116"/>
      <c r="BH42" s="116"/>
      <c r="BI42" s="6"/>
      <c r="BJ42" s="116"/>
      <c r="BK42" s="116"/>
      <c r="BL42" s="6"/>
      <c r="BM42" s="116"/>
      <c r="BN42" s="116"/>
      <c r="BO42" s="6"/>
      <c r="BP42" s="116"/>
      <c r="BQ42" s="116"/>
      <c r="BR42" s="6"/>
      <c r="BS42" s="116"/>
      <c r="BT42" s="116"/>
      <c r="BU42" s="6"/>
      <c r="BV42" s="116"/>
      <c r="BW42" s="116"/>
    </row>
    <row r="43" spans="1:75" ht="45" x14ac:dyDescent="0.25">
      <c r="A43" s="117" t="s">
        <v>219</v>
      </c>
      <c r="B43" s="12" t="s">
        <v>231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6"/>
      <c r="Q43" s="6"/>
      <c r="R43" s="116"/>
      <c r="S43" s="6"/>
      <c r="T43" s="6"/>
      <c r="U43" s="116"/>
      <c r="V43" s="6"/>
      <c r="W43" s="6"/>
      <c r="X43" s="116"/>
      <c r="Y43" s="6"/>
      <c r="Z43" s="6"/>
      <c r="AA43" s="116"/>
      <c r="AB43" s="6"/>
      <c r="AC43" s="6"/>
      <c r="AD43" s="116"/>
      <c r="AE43" s="6"/>
      <c r="AF43" s="6"/>
      <c r="AG43" s="116"/>
      <c r="AH43" s="6"/>
      <c r="AI43" s="6"/>
      <c r="AJ43" s="116"/>
      <c r="AK43" s="6"/>
      <c r="AL43" s="6"/>
      <c r="AM43" s="116"/>
      <c r="AN43" s="6"/>
      <c r="AO43" s="6"/>
      <c r="AP43" s="116"/>
      <c r="AQ43" s="6"/>
      <c r="AR43" s="116"/>
      <c r="AS43" s="116"/>
      <c r="AT43" s="6"/>
      <c r="AU43" s="116"/>
      <c r="AV43" s="116"/>
      <c r="AW43" s="6"/>
      <c r="AX43" s="116"/>
      <c r="AY43" s="116"/>
      <c r="AZ43" s="6"/>
      <c r="BA43" s="116"/>
      <c r="BB43" s="116"/>
      <c r="BC43" s="6"/>
      <c r="BD43" s="116"/>
      <c r="BE43" s="116"/>
      <c r="BF43" s="6"/>
      <c r="BG43" s="116"/>
      <c r="BH43" s="116"/>
      <c r="BI43" s="6"/>
      <c r="BJ43" s="116"/>
      <c r="BK43" s="116"/>
      <c r="BL43" s="6"/>
      <c r="BM43" s="116"/>
      <c r="BN43" s="116"/>
      <c r="BO43" s="6"/>
      <c r="BP43" s="116"/>
      <c r="BQ43" s="116"/>
      <c r="BR43" s="6"/>
      <c r="BS43" s="116"/>
      <c r="BT43" s="116"/>
      <c r="BU43" s="6"/>
      <c r="BV43" s="116"/>
      <c r="BW43" s="116"/>
    </row>
    <row r="44" spans="1:75" ht="45" x14ac:dyDescent="0.25">
      <c r="A44" s="117" t="s">
        <v>219</v>
      </c>
      <c r="B44" s="12" t="s">
        <v>232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6"/>
      <c r="Q44" s="6"/>
      <c r="R44" s="116"/>
      <c r="S44" s="6"/>
      <c r="T44" s="6"/>
      <c r="U44" s="116"/>
      <c r="V44" s="6"/>
      <c r="W44" s="6"/>
      <c r="X44" s="116"/>
      <c r="Y44" s="6"/>
      <c r="Z44" s="6"/>
      <c r="AA44" s="116"/>
      <c r="AB44" s="6"/>
      <c r="AC44" s="6"/>
      <c r="AD44" s="116"/>
      <c r="AE44" s="6"/>
      <c r="AF44" s="6"/>
      <c r="AG44" s="116"/>
      <c r="AH44" s="6"/>
      <c r="AI44" s="6"/>
      <c r="AJ44" s="116"/>
      <c r="AK44" s="6"/>
      <c r="AL44" s="6"/>
      <c r="AM44" s="116"/>
      <c r="AN44" s="6"/>
      <c r="AO44" s="6"/>
      <c r="AP44" s="116"/>
      <c r="AQ44" s="6"/>
      <c r="AR44" s="116"/>
      <c r="AS44" s="116"/>
      <c r="AT44" s="6"/>
      <c r="AU44" s="116"/>
      <c r="AV44" s="116"/>
      <c r="AW44" s="6"/>
      <c r="AX44" s="116"/>
      <c r="AY44" s="116"/>
      <c r="AZ44" s="6"/>
      <c r="BA44" s="116"/>
      <c r="BB44" s="116"/>
      <c r="BC44" s="6"/>
      <c r="BD44" s="116"/>
      <c r="BE44" s="116"/>
      <c r="BF44" s="6"/>
      <c r="BG44" s="116"/>
      <c r="BH44" s="116"/>
      <c r="BI44" s="6"/>
      <c r="BJ44" s="116"/>
      <c r="BK44" s="116"/>
      <c r="BL44" s="6"/>
      <c r="BM44" s="116"/>
      <c r="BN44" s="116"/>
      <c r="BO44" s="6"/>
      <c r="BP44" s="116"/>
      <c r="BQ44" s="116"/>
      <c r="BR44" s="6"/>
      <c r="BS44" s="116"/>
      <c r="BT44" s="116"/>
      <c r="BU44" s="6"/>
      <c r="BV44" s="116"/>
      <c r="BW44" s="116"/>
    </row>
    <row r="45" spans="1:75" x14ac:dyDescent="0.25">
      <c r="A45" s="118" t="s">
        <v>233</v>
      </c>
      <c r="B45" s="12" t="s">
        <v>234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6"/>
      <c r="Q45" s="6"/>
      <c r="R45" s="116"/>
      <c r="S45" s="6"/>
      <c r="T45" s="6"/>
      <c r="U45" s="116"/>
      <c r="V45" s="6"/>
      <c r="W45" s="6"/>
      <c r="X45" s="116"/>
      <c r="Y45" s="6"/>
      <c r="Z45" s="6"/>
      <c r="AA45" s="116"/>
      <c r="AB45" s="6"/>
      <c r="AC45" s="6"/>
      <c r="AD45" s="116"/>
      <c r="AE45" s="6"/>
      <c r="AF45" s="6"/>
      <c r="AG45" s="116"/>
      <c r="AH45" s="6"/>
      <c r="AI45" s="6"/>
      <c r="AJ45" s="116"/>
      <c r="AK45" s="6"/>
      <c r="AL45" s="6"/>
      <c r="AM45" s="116"/>
      <c r="AN45" s="6"/>
      <c r="AO45" s="6"/>
      <c r="AP45" s="116"/>
      <c r="AQ45" s="6"/>
      <c r="AR45" s="116"/>
      <c r="AS45" s="116"/>
      <c r="AT45" s="6"/>
      <c r="AU45" s="116"/>
      <c r="AV45" s="116"/>
      <c r="AW45" s="6"/>
      <c r="AX45" s="116"/>
      <c r="AY45" s="116"/>
      <c r="AZ45" s="6"/>
      <c r="BA45" s="116"/>
      <c r="BB45" s="116"/>
      <c r="BC45" s="6"/>
      <c r="BD45" s="116"/>
      <c r="BE45" s="116"/>
      <c r="BF45" s="6"/>
      <c r="BG45" s="116"/>
      <c r="BH45" s="116"/>
      <c r="BI45" s="6"/>
      <c r="BJ45" s="116"/>
      <c r="BK45" s="116"/>
      <c r="BL45" s="6"/>
      <c r="BM45" s="116"/>
      <c r="BN45" s="116"/>
      <c r="BO45" s="6"/>
      <c r="BP45" s="116"/>
      <c r="BQ45" s="116"/>
      <c r="BR45" s="6"/>
      <c r="BS45" s="116"/>
      <c r="BT45" s="116"/>
      <c r="BU45" s="6"/>
      <c r="BV45" s="116"/>
      <c r="BW45" s="116"/>
    </row>
    <row r="46" spans="1:75" x14ac:dyDescent="0.25">
      <c r="A46" s="118" t="s">
        <v>233</v>
      </c>
      <c r="B46" s="12" t="s">
        <v>235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6"/>
      <c r="Q46" s="6"/>
      <c r="R46" s="116"/>
      <c r="S46" s="6"/>
      <c r="T46" s="6"/>
      <c r="U46" s="116"/>
      <c r="V46" s="6"/>
      <c r="W46" s="6"/>
      <c r="X46" s="116"/>
      <c r="Y46" s="6"/>
      <c r="Z46" s="6"/>
      <c r="AA46" s="116"/>
      <c r="AB46" s="6"/>
      <c r="AC46" s="6"/>
      <c r="AD46" s="116"/>
      <c r="AE46" s="6"/>
      <c r="AF46" s="6"/>
      <c r="AG46" s="116"/>
      <c r="AH46" s="6"/>
      <c r="AI46" s="6"/>
      <c r="AJ46" s="116"/>
      <c r="AK46" s="6"/>
      <c r="AL46" s="6"/>
      <c r="AM46" s="116"/>
      <c r="AN46" s="6"/>
      <c r="AO46" s="6"/>
      <c r="AP46" s="116"/>
      <c r="AQ46" s="6"/>
      <c r="AR46" s="116"/>
      <c r="AS46" s="116"/>
      <c r="AT46" s="6"/>
      <c r="AU46" s="116"/>
      <c r="AV46" s="116"/>
      <c r="AW46" s="6"/>
      <c r="AX46" s="116"/>
      <c r="AY46" s="116"/>
      <c r="AZ46" s="6"/>
      <c r="BA46" s="116"/>
      <c r="BB46" s="116"/>
      <c r="BC46" s="6"/>
      <c r="BD46" s="116"/>
      <c r="BE46" s="116"/>
      <c r="BF46" s="6"/>
      <c r="BG46" s="116"/>
      <c r="BH46" s="116"/>
      <c r="BI46" s="6"/>
      <c r="BJ46" s="116"/>
      <c r="BK46" s="116"/>
      <c r="BL46" s="6"/>
      <c r="BM46" s="116"/>
      <c r="BN46" s="116"/>
      <c r="BO46" s="6"/>
      <c r="BP46" s="116"/>
      <c r="BQ46" s="116"/>
      <c r="BR46" s="6"/>
      <c r="BS46" s="116"/>
      <c r="BT46" s="116"/>
      <c r="BU46" s="6"/>
      <c r="BV46" s="116"/>
      <c r="BW46" s="116"/>
    </row>
    <row r="47" spans="1:75" x14ac:dyDescent="0.25">
      <c r="A47" s="118" t="s">
        <v>233</v>
      </c>
      <c r="B47" s="12" t="s">
        <v>236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6"/>
      <c r="Q47" s="6"/>
      <c r="R47" s="116"/>
      <c r="S47" s="6"/>
      <c r="T47" s="6"/>
      <c r="U47" s="116"/>
      <c r="V47" s="6"/>
      <c r="W47" s="6"/>
      <c r="X47" s="116"/>
      <c r="Y47" s="6"/>
      <c r="Z47" s="6"/>
      <c r="AA47" s="116"/>
      <c r="AB47" s="6"/>
      <c r="AC47" s="6"/>
      <c r="AD47" s="116"/>
      <c r="AE47" s="6"/>
      <c r="AF47" s="6"/>
      <c r="AG47" s="116"/>
      <c r="AH47" s="6"/>
      <c r="AI47" s="6"/>
      <c r="AJ47" s="116"/>
      <c r="AK47" s="6"/>
      <c r="AL47" s="6"/>
      <c r="AM47" s="116"/>
      <c r="AN47" s="6"/>
      <c r="AO47" s="6"/>
      <c r="AP47" s="116"/>
      <c r="AQ47" s="6"/>
      <c r="AR47" s="116"/>
      <c r="AS47" s="116"/>
      <c r="AT47" s="6"/>
      <c r="AU47" s="116"/>
      <c r="AV47" s="116"/>
      <c r="AW47" s="6"/>
      <c r="AX47" s="116"/>
      <c r="AY47" s="116"/>
      <c r="AZ47" s="6"/>
      <c r="BA47" s="116"/>
      <c r="BB47" s="116"/>
      <c r="BC47" s="6"/>
      <c r="BD47" s="116"/>
      <c r="BE47" s="116"/>
      <c r="BF47" s="6"/>
      <c r="BG47" s="116"/>
      <c r="BH47" s="116"/>
      <c r="BI47" s="6"/>
      <c r="BJ47" s="116"/>
      <c r="BK47" s="116"/>
      <c r="BL47" s="6"/>
      <c r="BM47" s="116"/>
      <c r="BN47" s="116"/>
      <c r="BO47" s="6"/>
      <c r="BP47" s="116"/>
      <c r="BQ47" s="116"/>
      <c r="BR47" s="6"/>
      <c r="BS47" s="116"/>
      <c r="BT47" s="116"/>
      <c r="BU47" s="6"/>
      <c r="BV47" s="116"/>
      <c r="BW47" s="116"/>
    </row>
    <row r="48" spans="1:75" x14ac:dyDescent="0.25">
      <c r="A48" s="118" t="s">
        <v>233</v>
      </c>
      <c r="B48" s="12" t="s">
        <v>237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6"/>
      <c r="Q48" s="6"/>
      <c r="R48" s="116"/>
      <c r="S48" s="6"/>
      <c r="T48" s="6"/>
      <c r="U48" s="116"/>
      <c r="V48" s="6"/>
      <c r="W48" s="6"/>
      <c r="X48" s="116"/>
      <c r="Y48" s="6"/>
      <c r="Z48" s="6"/>
      <c r="AA48" s="116"/>
      <c r="AB48" s="6"/>
      <c r="AC48" s="6"/>
      <c r="AD48" s="116"/>
      <c r="AE48" s="6"/>
      <c r="AF48" s="6"/>
      <c r="AG48" s="116"/>
      <c r="AH48" s="6"/>
      <c r="AI48" s="6"/>
      <c r="AJ48" s="116"/>
      <c r="AK48" s="6"/>
      <c r="AL48" s="6"/>
      <c r="AM48" s="116"/>
      <c r="AN48" s="6"/>
      <c r="AO48" s="6"/>
      <c r="AP48" s="116"/>
      <c r="AQ48" s="6"/>
      <c r="AR48" s="116"/>
      <c r="AS48" s="116"/>
      <c r="AT48" s="6"/>
      <c r="AU48" s="116"/>
      <c r="AV48" s="116"/>
      <c r="AW48" s="6"/>
      <c r="AX48" s="116"/>
      <c r="AY48" s="116"/>
      <c r="AZ48" s="6"/>
      <c r="BA48" s="116"/>
      <c r="BB48" s="116"/>
      <c r="BC48" s="6"/>
      <c r="BD48" s="116"/>
      <c r="BE48" s="116"/>
      <c r="BF48" s="6"/>
      <c r="BG48" s="116"/>
      <c r="BH48" s="116"/>
      <c r="BI48" s="6"/>
      <c r="BJ48" s="116"/>
      <c r="BK48" s="116"/>
      <c r="BL48" s="6"/>
      <c r="BM48" s="116"/>
      <c r="BN48" s="116"/>
      <c r="BO48" s="6"/>
      <c r="BP48" s="116"/>
      <c r="BQ48" s="116"/>
      <c r="BR48" s="6"/>
      <c r="BS48" s="116"/>
      <c r="BT48" s="116"/>
      <c r="BU48" s="6"/>
      <c r="BV48" s="116"/>
      <c r="BW48" s="116"/>
    </row>
    <row r="49" spans="1:75" ht="30" x14ac:dyDescent="0.25">
      <c r="A49" s="13" t="s">
        <v>76</v>
      </c>
      <c r="B49" s="12" t="s">
        <v>238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6"/>
      <c r="Q49" s="6"/>
      <c r="R49" s="116"/>
      <c r="S49" s="6"/>
      <c r="T49" s="6"/>
      <c r="U49" s="116"/>
      <c r="V49" s="6"/>
      <c r="W49" s="6"/>
      <c r="X49" s="116"/>
      <c r="Y49" s="6"/>
      <c r="Z49" s="6"/>
      <c r="AA49" s="116"/>
      <c r="AB49" s="6"/>
      <c r="AC49" s="6"/>
      <c r="AD49" s="116"/>
      <c r="AE49" s="6"/>
      <c r="AF49" s="6"/>
      <c r="AG49" s="116"/>
      <c r="AH49" s="6"/>
      <c r="AI49" s="6"/>
      <c r="AJ49" s="116"/>
      <c r="AK49" s="6"/>
      <c r="AL49" s="6"/>
      <c r="AM49" s="116"/>
      <c r="AN49" s="6"/>
      <c r="AO49" s="6"/>
      <c r="AP49" s="116"/>
      <c r="AQ49" s="6"/>
      <c r="AR49" s="116"/>
      <c r="AS49" s="116"/>
      <c r="AT49" s="6"/>
      <c r="AU49" s="116"/>
      <c r="AV49" s="116"/>
      <c r="AW49" s="6"/>
      <c r="AX49" s="116"/>
      <c r="AY49" s="116"/>
      <c r="AZ49" s="6"/>
      <c r="BA49" s="116"/>
      <c r="BB49" s="116"/>
      <c r="BC49" s="6"/>
      <c r="BD49" s="116"/>
      <c r="BE49" s="116"/>
      <c r="BF49" s="6"/>
      <c r="BG49" s="116"/>
      <c r="BH49" s="116"/>
      <c r="BI49" s="6"/>
      <c r="BJ49" s="116"/>
      <c r="BK49" s="116"/>
      <c r="BL49" s="6"/>
      <c r="BM49" s="116"/>
      <c r="BN49" s="116"/>
      <c r="BO49" s="6"/>
      <c r="BP49" s="116"/>
      <c r="BQ49" s="116"/>
      <c r="BR49" s="6"/>
      <c r="BS49" s="116"/>
      <c r="BT49" s="116"/>
      <c r="BU49" s="6"/>
      <c r="BV49" s="116"/>
      <c r="BW49" s="116"/>
    </row>
    <row r="50" spans="1:75" ht="30" x14ac:dyDescent="0.25">
      <c r="A50" s="13" t="s">
        <v>76</v>
      </c>
      <c r="B50" s="12" t="s">
        <v>239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6"/>
      <c r="Q50" s="6"/>
      <c r="R50" s="116"/>
      <c r="S50" s="6"/>
      <c r="T50" s="6"/>
      <c r="U50" s="116"/>
      <c r="V50" s="6"/>
      <c r="W50" s="6"/>
      <c r="X50" s="116"/>
      <c r="Y50" s="6"/>
      <c r="Z50" s="6"/>
      <c r="AA50" s="116"/>
      <c r="AB50" s="6"/>
      <c r="AC50" s="6"/>
      <c r="AD50" s="116"/>
      <c r="AE50" s="6"/>
      <c r="AF50" s="6"/>
      <c r="AG50" s="116"/>
      <c r="AH50" s="6"/>
      <c r="AI50" s="6"/>
      <c r="AJ50" s="116"/>
      <c r="AK50" s="6"/>
      <c r="AL50" s="6"/>
      <c r="AM50" s="116"/>
      <c r="AN50" s="6"/>
      <c r="AO50" s="6"/>
      <c r="AP50" s="116"/>
      <c r="AQ50" s="6"/>
      <c r="AR50" s="116"/>
      <c r="AS50" s="116"/>
      <c r="AT50" s="6"/>
      <c r="AU50" s="116"/>
      <c r="AV50" s="116"/>
      <c r="AW50" s="6"/>
      <c r="AX50" s="116"/>
      <c r="AY50" s="116"/>
      <c r="AZ50" s="6"/>
      <c r="BA50" s="116"/>
      <c r="BB50" s="116"/>
      <c r="BC50" s="6"/>
      <c r="BD50" s="116"/>
      <c r="BE50" s="116"/>
      <c r="BF50" s="6"/>
      <c r="BG50" s="116"/>
      <c r="BH50" s="116"/>
      <c r="BI50" s="6"/>
      <c r="BJ50" s="116"/>
      <c r="BK50" s="116"/>
      <c r="BL50" s="6"/>
      <c r="BM50" s="116"/>
      <c r="BN50" s="116"/>
      <c r="BO50" s="6"/>
      <c r="BP50" s="116"/>
      <c r="BQ50" s="116"/>
      <c r="BR50" s="6"/>
      <c r="BS50" s="116"/>
      <c r="BT50" s="116"/>
      <c r="BU50" s="6"/>
      <c r="BV50" s="116"/>
      <c r="BW50" s="116"/>
    </row>
  </sheetData>
  <autoFilter ref="A4:I31" xr:uid="{0C54E8F9-B473-432C-BB2E-8015DD52DC82}"/>
  <sortState xmlns:xlrd2="http://schemas.microsoft.com/office/spreadsheetml/2017/richdata2" ref="A5:BN31">
    <sortCondition ref="A5:A31"/>
  </sortState>
  <phoneticPr fontId="28" type="noConversion"/>
  <conditionalFormatting sqref="AN5:AO50 AK5:AL50 AH5:AI50 AE5:AF50 AB5:AC50 Y5:Z50 V5:W50 S5:T50 P5:Q50">
    <cfRule type="containsText" dxfId="29" priority="26" operator="containsText" text="OP">
      <formula>NOT(ISERROR(SEARCH("OP",P5)))</formula>
    </cfRule>
    <cfRule type="containsText" dxfId="28" priority="27" operator="containsText" text="IMPL">
      <formula>NOT(ISERROR(SEARCH("IMPL",P5)))</formula>
    </cfRule>
    <cfRule type="containsText" dxfId="27" priority="28" operator="containsText" text="DES">
      <formula>NOT(ISERROR(SEARCH("DES",P5)))</formula>
    </cfRule>
    <cfRule type="containsText" dxfId="26" priority="29" operator="containsText" text="PLAN">
      <formula>NOT(ISERROR(SEARCH("PLAN",P5)))</formula>
    </cfRule>
    <cfRule type="containsText" dxfId="25" priority="30" operator="containsText" text="FEAS">
      <formula>NOT(ISERROR(SEARCH("FEAS",P5)))</formula>
    </cfRule>
  </conditionalFormatting>
  <conditionalFormatting sqref="AZ5:AZ50 AW5:AW50 AT5:AT50 AQ5:AQ50">
    <cfRule type="containsText" dxfId="24" priority="21" operator="containsText" text="OP">
      <formula>NOT(ISERROR(SEARCH("OP",AQ5)))</formula>
    </cfRule>
    <cfRule type="containsText" dxfId="23" priority="22" operator="containsText" text="IMPL">
      <formula>NOT(ISERROR(SEARCH("IMPL",AQ5)))</formula>
    </cfRule>
    <cfRule type="containsText" dxfId="22" priority="23" operator="containsText" text="DES">
      <formula>NOT(ISERROR(SEARCH("DES",AQ5)))</formula>
    </cfRule>
    <cfRule type="containsText" dxfId="21" priority="24" operator="containsText" text="PLAN">
      <formula>NOT(ISERROR(SEARCH("PLAN",AQ5)))</formula>
    </cfRule>
    <cfRule type="containsText" dxfId="20" priority="25" operator="containsText" text="FEAS">
      <formula>NOT(ISERROR(SEARCH("FEAS",AQ5)))</formula>
    </cfRule>
  </conditionalFormatting>
  <conditionalFormatting sqref="BL5:BL50 BI5:BI50 BF5:BF50 BC5:BC50">
    <cfRule type="containsText" dxfId="19" priority="16" operator="containsText" text="OP">
      <formula>NOT(ISERROR(SEARCH("OP",BC5)))</formula>
    </cfRule>
    <cfRule type="containsText" dxfId="18" priority="17" operator="containsText" text="IMPL">
      <formula>NOT(ISERROR(SEARCH("IMPL",BC5)))</formula>
    </cfRule>
    <cfRule type="containsText" dxfId="17" priority="18" operator="containsText" text="DES">
      <formula>NOT(ISERROR(SEARCH("DES",BC5)))</formula>
    </cfRule>
    <cfRule type="containsText" dxfId="16" priority="19" operator="containsText" text="PLAN">
      <formula>NOT(ISERROR(SEARCH("PLAN",BC5)))</formula>
    </cfRule>
    <cfRule type="containsText" dxfId="15" priority="20" operator="containsText" text="FEAS">
      <formula>NOT(ISERROR(SEARCH("FEAS",BC5)))</formula>
    </cfRule>
  </conditionalFormatting>
  <conditionalFormatting sqref="BO5:BO50">
    <cfRule type="containsText" dxfId="14" priority="11" operator="containsText" text="OP">
      <formula>NOT(ISERROR(SEARCH("OP",BO5)))</formula>
    </cfRule>
    <cfRule type="containsText" dxfId="13" priority="12" operator="containsText" text="IMPL">
      <formula>NOT(ISERROR(SEARCH("IMPL",BO5)))</formula>
    </cfRule>
    <cfRule type="containsText" dxfId="12" priority="13" operator="containsText" text="DES">
      <formula>NOT(ISERROR(SEARCH("DES",BO5)))</formula>
    </cfRule>
    <cfRule type="containsText" dxfId="11" priority="14" operator="containsText" text="PLAN">
      <formula>NOT(ISERROR(SEARCH("PLAN",BO5)))</formula>
    </cfRule>
    <cfRule type="containsText" dxfId="10" priority="15" operator="containsText" text="FEAS">
      <formula>NOT(ISERROR(SEARCH("FEAS",BO5)))</formula>
    </cfRule>
  </conditionalFormatting>
  <conditionalFormatting sqref="BR5:BR50">
    <cfRule type="containsText" dxfId="9" priority="6" operator="containsText" text="OP">
      <formula>NOT(ISERROR(SEARCH("OP",BR5)))</formula>
    </cfRule>
    <cfRule type="containsText" dxfId="8" priority="7" operator="containsText" text="IMPL">
      <formula>NOT(ISERROR(SEARCH("IMPL",BR5)))</formula>
    </cfRule>
    <cfRule type="containsText" dxfId="7" priority="8" operator="containsText" text="DES">
      <formula>NOT(ISERROR(SEARCH("DES",BR5)))</formula>
    </cfRule>
    <cfRule type="containsText" dxfId="6" priority="9" operator="containsText" text="PLAN">
      <formula>NOT(ISERROR(SEARCH("PLAN",BR5)))</formula>
    </cfRule>
    <cfRule type="containsText" dxfId="5" priority="10" operator="containsText" text="FEAS">
      <formula>NOT(ISERROR(SEARCH("FEAS",BR5)))</formula>
    </cfRule>
  </conditionalFormatting>
  <conditionalFormatting sqref="BU5:BU50">
    <cfRule type="containsText" dxfId="4" priority="1" operator="containsText" text="OP">
      <formula>NOT(ISERROR(SEARCH("OP",BU5)))</formula>
    </cfRule>
    <cfRule type="containsText" dxfId="3" priority="2" operator="containsText" text="IMPL">
      <formula>NOT(ISERROR(SEARCH("IMPL",BU5)))</formula>
    </cfRule>
    <cfRule type="containsText" dxfId="2" priority="3" operator="containsText" text="DES">
      <formula>NOT(ISERROR(SEARCH("DES",BU5)))</formula>
    </cfRule>
    <cfRule type="containsText" dxfId="1" priority="4" operator="containsText" text="PLAN">
      <formula>NOT(ISERROR(SEARCH("PLAN",BU5)))</formula>
    </cfRule>
    <cfRule type="containsText" dxfId="0" priority="5" operator="containsText" text="FEAS">
      <formula>NOT(ISERROR(SEARCH("FEAS",BU5)))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onToolsData xmlns="Mapcite">
  <Data>{"AppConfig":[{"ConfigTitle":"MultiDataAndStyle","ConfigWebTitle":"ConfigTitle","startLagitude":42.55,"startLongitude":-99.2,"startZoom":4,"MaxZoom":10,"ExtentExportCounter":1,"DataArray":[{"title":"SampleData-1","ZIndex":15,"data":"{\"address\":\"'SampleData-1'!A1:R101\",\"id\":\"{35D22FF6-BA8F-4C85-92B4-451275BFC044}\",\"DataRows\":[],\"rowIndex\":0,\"columnIndex\":0,\"rowCount\":101,\"columnCount\":18,\"longitude\":\"2\",\"latitude\":\"1\",\"Header\":true,\"DatasetTitle\":\"SampleData-1\",\"Properties\":[{\"Title\":\"code\",\"ColumnValue\":\"0\"}],\"Heatmap\":false,\"HeatmapWeighting\":null,\"HeatmapIntensity\":0.5,\"HeatmapOpacity\":8,\"visible\":true,\"clustering\":true,\"clisterDistance\":40,\"Stroke\":\"#ff0000\",\"strokeSize\":\"3\",\"Points\":\"20\",\"Fill\":\"#ff0000\",\"Size\":\"10\",\"icon\":true,\"Image\":\"Red.png\",\"autoOpen\":false}","dataformat":"EXCEL","id":1,"style":{"fillColor":"rgba(255,0,0, 0.5)","strokeColor":"rgba(255,0,0, 0.5)","strokeWidth":"3","points":"20","radius":"10","icon":true,"iconType":"image","iconPath":"../Images/Red.png"}}]}]}</Data>
</CommonToolsData>
</file>

<file path=customXml/itemProps1.xml><?xml version="1.0" encoding="utf-8"?>
<ds:datastoreItem xmlns:ds="http://schemas.openxmlformats.org/officeDocument/2006/customXml" ds:itemID="{E22826F8-3402-4EB3-B0A1-2730FF3F5456}">
  <ds:schemaRefs>
    <ds:schemaRef ds:uri="Mapc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FFTT Cover Sheet</vt:lpstr>
      <vt:lpstr>Step 1 - Projection</vt:lpstr>
      <vt:lpstr>Step 2 - Funding overview</vt:lpstr>
      <vt:lpstr>Step 3 - Measure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Durant</dc:creator>
  <cp:lastModifiedBy>Timothy Durant</cp:lastModifiedBy>
  <dcterms:created xsi:type="dcterms:W3CDTF">2019-11-22T20:47:39Z</dcterms:created>
  <dcterms:modified xsi:type="dcterms:W3CDTF">2023-03-24T07:56:37Z</dcterms:modified>
</cp:coreProperties>
</file>